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checkCompatibility="1" autoCompressPictures="0"/>
  <bookViews>
    <workbookView xWindow="0" yWindow="0" windowWidth="25600" windowHeight="14220" tabRatio="500"/>
  </bookViews>
  <sheets>
    <sheet name="Classifica" sheetId="2" r:id="rId1"/>
  </sheets>
  <definedNames>
    <definedName name="_xlnm._FilterDatabase" localSheetId="0" hidden="1">Classifica!$A$9:$BB$87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B22" i="2" l="1"/>
  <c r="BB222" i="2"/>
  <c r="BB87" i="2"/>
  <c r="BB30" i="2"/>
  <c r="AZ30" i="2"/>
  <c r="BB84" i="2"/>
  <c r="BB77" i="2"/>
  <c r="BB39" i="2"/>
  <c r="BB215" i="2"/>
  <c r="BB197" i="2"/>
  <c r="BB68" i="2"/>
  <c r="AR15" i="2"/>
  <c r="BB15" i="2"/>
  <c r="AY15" i="2"/>
  <c r="BB32" i="2"/>
  <c r="BB16" i="2"/>
  <c r="BB24" i="2"/>
  <c r="BB206" i="2"/>
  <c r="B47" i="2"/>
  <c r="I47" i="2"/>
  <c r="BB47" i="2"/>
  <c r="BB189" i="2"/>
  <c r="BB52" i="2"/>
  <c r="BB55" i="2"/>
  <c r="BB83" i="2"/>
  <c r="BB76" i="2"/>
  <c r="BB82" i="2"/>
  <c r="BB211" i="2"/>
  <c r="BB198" i="2"/>
  <c r="BB192" i="2"/>
  <c r="BB233" i="2"/>
  <c r="BB72" i="2"/>
  <c r="BB74" i="2"/>
  <c r="BB202" i="2"/>
  <c r="BB67" i="2"/>
  <c r="BB221" i="2"/>
  <c r="BB60" i="2"/>
  <c r="BB34" i="2"/>
  <c r="BB33" i="2"/>
  <c r="BB20" i="2"/>
  <c r="BB17" i="2"/>
  <c r="BB27" i="2"/>
  <c r="BB23" i="2"/>
  <c r="E66" i="2"/>
  <c r="BB66" i="2"/>
  <c r="BB176" i="2"/>
  <c r="BB48" i="2"/>
  <c r="BB40" i="2"/>
  <c r="BB25" i="2"/>
  <c r="AS237" i="2"/>
  <c r="BB237" i="2"/>
  <c r="BB73" i="2"/>
  <c r="L46" i="2"/>
  <c r="BB46" i="2"/>
  <c r="BB43" i="2"/>
  <c r="BB57" i="2"/>
  <c r="C69" i="2"/>
  <c r="BB69" i="2"/>
  <c r="BB178" i="2"/>
  <c r="BB31" i="2"/>
  <c r="BB49" i="2"/>
  <c r="BB38" i="2"/>
  <c r="BB13" i="2"/>
  <c r="BB21" i="2"/>
  <c r="BB62" i="2"/>
  <c r="AQ62" i="2"/>
  <c r="BB78" i="2"/>
  <c r="BB61" i="2"/>
  <c r="AD63" i="2"/>
  <c r="BB63" i="2"/>
  <c r="BB70" i="2"/>
  <c r="BB65" i="2"/>
  <c r="B79" i="2"/>
  <c r="BB79" i="2"/>
  <c r="BB86" i="2"/>
  <c r="BB108" i="2"/>
  <c r="BB125" i="2"/>
  <c r="BB187" i="2"/>
  <c r="BB128" i="2"/>
  <c r="K133" i="2"/>
  <c r="BB133" i="2"/>
  <c r="BB81" i="2"/>
  <c r="B146" i="2"/>
  <c r="BB146" i="2"/>
  <c r="BB231" i="2"/>
  <c r="BB150" i="2"/>
  <c r="BB152" i="2"/>
  <c r="BB155" i="2"/>
  <c r="BB164" i="2"/>
  <c r="BB165" i="2"/>
  <c r="BB169" i="2"/>
  <c r="BB224" i="2"/>
  <c r="BB174" i="2"/>
  <c r="BB175" i="2"/>
  <c r="BB182" i="2"/>
  <c r="BB186" i="2"/>
  <c r="B194" i="2"/>
  <c r="BB194" i="2"/>
  <c r="BB195" i="2"/>
  <c r="BB199" i="2"/>
  <c r="BB200" i="2"/>
  <c r="BB239" i="2"/>
  <c r="BB203" i="2"/>
  <c r="BB204" i="2"/>
  <c r="BB205" i="2"/>
  <c r="BB207" i="2"/>
  <c r="BB208" i="2"/>
  <c r="BB210" i="2"/>
  <c r="BB85" i="2"/>
  <c r="BB214" i="2"/>
  <c r="BB216" i="2"/>
  <c r="B217" i="2"/>
  <c r="BB217" i="2"/>
  <c r="BB218" i="2"/>
  <c r="BB225" i="2"/>
  <c r="BB227" i="2"/>
  <c r="BB228" i="2"/>
  <c r="BB229" i="2"/>
  <c r="BB230" i="2"/>
  <c r="BB232" i="2"/>
  <c r="C234" i="2"/>
  <c r="BB234" i="2"/>
  <c r="BB235" i="2"/>
  <c r="BB236" i="2"/>
  <c r="BB238" i="2"/>
  <c r="BB240" i="2"/>
  <c r="BB42" i="2"/>
  <c r="AR10" i="2"/>
  <c r="BB10" i="2"/>
  <c r="E12" i="2"/>
  <c r="BB12" i="2"/>
  <c r="BB29" i="2"/>
  <c r="BB45" i="2"/>
  <c r="BB14" i="2"/>
  <c r="AH106" i="2"/>
  <c r="AH39" i="2"/>
  <c r="F28" i="2"/>
  <c r="BB28" i="2"/>
  <c r="AG241" i="2"/>
  <c r="E41" i="2"/>
  <c r="I41" i="2"/>
  <c r="AF41" i="2"/>
  <c r="BB41" i="2"/>
  <c r="AF31" i="2"/>
  <c r="BB37" i="2"/>
  <c r="AA46" i="2"/>
  <c r="BB44" i="2"/>
  <c r="I13" i="2"/>
  <c r="BB50" i="2"/>
  <c r="BB19" i="2"/>
  <c r="H26" i="2"/>
  <c r="BB26" i="2"/>
  <c r="E21" i="2"/>
  <c r="BB35" i="2"/>
  <c r="E10" i="2"/>
  <c r="BB53" i="2"/>
  <c r="U30" i="2"/>
  <c r="E14" i="2"/>
  <c r="S141" i="2"/>
  <c r="D11" i="2"/>
  <c r="BB11" i="2"/>
  <c r="I54" i="2"/>
  <c r="BB54" i="2"/>
  <c r="B45" i="2"/>
  <c r="E13" i="2"/>
  <c r="C53" i="2"/>
  <c r="G30" i="2"/>
  <c r="G24" i="2"/>
  <c r="I19" i="2"/>
  <c r="E23" i="2"/>
  <c r="B18" i="2"/>
  <c r="BB18" i="2"/>
  <c r="BB80" i="2"/>
  <c r="E47" i="2"/>
  <c r="B23" i="2"/>
  <c r="B41" i="2"/>
  <c r="B10" i="2"/>
  <c r="H36" i="2"/>
  <c r="D36" i="2"/>
  <c r="BB36" i="2"/>
  <c r="BB71" i="2"/>
  <c r="H64" i="2"/>
  <c r="BB64" i="2"/>
  <c r="H51" i="2"/>
  <c r="F51" i="2"/>
  <c r="BB51" i="2"/>
  <c r="G56" i="2"/>
  <c r="BB56" i="2"/>
  <c r="G58" i="2"/>
  <c r="BB58" i="2"/>
  <c r="E59" i="2"/>
  <c r="BB59" i="2"/>
  <c r="BB75" i="2"/>
  <c r="F208" i="2"/>
  <c r="F98" i="2"/>
  <c r="F204" i="2"/>
  <c r="F178" i="2"/>
  <c r="E112" i="2"/>
  <c r="E102" i="2"/>
  <c r="E188" i="2"/>
  <c r="C222" i="2"/>
  <c r="C42" i="2"/>
</calcChain>
</file>

<file path=xl/sharedStrings.xml><?xml version="1.0" encoding="utf-8"?>
<sst xmlns="http://schemas.openxmlformats.org/spreadsheetml/2006/main" count="314" uniqueCount="272">
  <si>
    <t>Emirok</t>
  </si>
  <si>
    <t>Soter Del Fontanile</t>
  </si>
  <si>
    <t>Piccolo Slam</t>
  </si>
  <si>
    <t>L'Inganno Felice</t>
  </si>
  <si>
    <t>Nilandro</t>
  </si>
  <si>
    <t>Liburno</t>
  </si>
  <si>
    <t>Grande De Villanova</t>
  </si>
  <si>
    <t>Erikah Badu</t>
  </si>
  <si>
    <t>Danscia</t>
  </si>
  <si>
    <t>L'Argentino</t>
  </si>
  <si>
    <t>Educau</t>
  </si>
  <si>
    <t>Mago dell'Esercito Italiano</t>
  </si>
  <si>
    <t>Iberis de Mara</t>
  </si>
  <si>
    <t>Ridge</t>
  </si>
  <si>
    <t>Carena Bianca</t>
  </si>
  <si>
    <t>Zar del Bedesco</t>
  </si>
  <si>
    <t>Tesla</t>
  </si>
  <si>
    <t>Sound Ceck</t>
  </si>
  <si>
    <t>Beautiful Mind</t>
  </si>
  <si>
    <t>TROFEO DEL CAVALLO ITALIANO</t>
  </si>
  <si>
    <t>Kahysba</t>
  </si>
  <si>
    <t>Aris</t>
  </si>
  <si>
    <t>Force Paris</t>
  </si>
  <si>
    <t>Gropius</t>
  </si>
  <si>
    <t>Falcharge</t>
  </si>
  <si>
    <t>Leonida Settimo</t>
  </si>
  <si>
    <t>Babà di Nixima</t>
  </si>
  <si>
    <t>Robella del Ferro</t>
  </si>
  <si>
    <t>Ganes</t>
  </si>
  <si>
    <t>Paradise Fox</t>
  </si>
  <si>
    <t>Qual Buon Vento</t>
  </si>
  <si>
    <t>Donatellu</t>
  </si>
  <si>
    <t>Parker</t>
  </si>
  <si>
    <t>Melissa della Fontaccia</t>
  </si>
  <si>
    <t>M.Quito di Formole</t>
  </si>
  <si>
    <t>Utinam della Leia</t>
  </si>
  <si>
    <t>AS Quadrio</t>
  </si>
  <si>
    <t>Free Hourse</t>
  </si>
  <si>
    <t>Aster</t>
  </si>
  <si>
    <t>Trouble in Thaiti</t>
  </si>
  <si>
    <t>Colorado Bell</t>
  </si>
  <si>
    <t>Quieta</t>
  </si>
  <si>
    <t>Lo staffiere del re</t>
  </si>
  <si>
    <t>Codi</t>
  </si>
  <si>
    <t>Come isi</t>
  </si>
  <si>
    <t>Ramiro dell'Esercito italiano</t>
  </si>
  <si>
    <t>Zucchero del Giglio</t>
  </si>
  <si>
    <t>Zidan dell'esercito italiano</t>
  </si>
  <si>
    <t>Star Lady delle Mimose</t>
  </si>
  <si>
    <t>Dourango</t>
  </si>
  <si>
    <t>Orizonthe</t>
  </si>
  <si>
    <t>Quietanza dell'Esercito italiano</t>
  </si>
  <si>
    <t>Artico A.M</t>
  </si>
  <si>
    <t>Lord Cavalier di Nicoletta</t>
  </si>
  <si>
    <t>Pungiglione</t>
  </si>
  <si>
    <t>Dom King</t>
  </si>
  <si>
    <t>Zaire</t>
  </si>
  <si>
    <t>Eureka Saura</t>
  </si>
  <si>
    <t>Parsifal de S'Arcaite</t>
  </si>
  <si>
    <t>Gipsy</t>
  </si>
  <si>
    <t>Amore del vergante</t>
  </si>
  <si>
    <t>Lady Dick Dustly</t>
  </si>
  <si>
    <t>Quality Lady</t>
  </si>
  <si>
    <t>Queen's rock</t>
  </si>
  <si>
    <t>TOTALE</t>
  </si>
  <si>
    <t>Montelibretti</t>
  </si>
  <si>
    <t xml:space="preserve">Monterosa </t>
  </si>
  <si>
    <t>Ravenna</t>
  </si>
  <si>
    <t>Tor di Quinto</t>
  </si>
  <si>
    <t xml:space="preserve">Riding </t>
  </si>
  <si>
    <t>Noir</t>
  </si>
  <si>
    <t>Pintadera OK</t>
  </si>
  <si>
    <t>Quasario</t>
  </si>
  <si>
    <t>Bamby del Vergante</t>
  </si>
  <si>
    <t>Bora del Vergante</t>
  </si>
  <si>
    <t>Fazendero</t>
  </si>
  <si>
    <t>Curaro Grigio</t>
  </si>
  <si>
    <t>Lo Sperone</t>
  </si>
  <si>
    <t>Avventura</t>
  </si>
  <si>
    <t>Champion delle Lame</t>
  </si>
  <si>
    <t>Fugees</t>
  </si>
  <si>
    <t>Agapanto Africano</t>
  </si>
  <si>
    <t>Nuri del Sauro</t>
  </si>
  <si>
    <t>Palmanova</t>
  </si>
  <si>
    <t>Vista e Presa</t>
  </si>
  <si>
    <t>Actuelle</t>
  </si>
  <si>
    <t>Rima Baciata</t>
  </si>
  <si>
    <t>Linux</t>
  </si>
  <si>
    <t>Nebiolo del Castegno</t>
  </si>
  <si>
    <t>Libertador della Casa Verde</t>
  </si>
  <si>
    <t>Mellstrom</t>
  </si>
  <si>
    <t>Sharif</t>
  </si>
  <si>
    <t>Asso Nero</t>
  </si>
  <si>
    <t>Rodano dell'Esercito Italiano</t>
  </si>
  <si>
    <t>Gocciolina</t>
  </si>
  <si>
    <t>Una Della Favorita</t>
  </si>
  <si>
    <t>Re Medeo</t>
  </si>
  <si>
    <t>Coriano</t>
  </si>
  <si>
    <t>My Corbi Ramy</t>
  </si>
  <si>
    <t>Piris</t>
  </si>
  <si>
    <t>Jebalì</t>
  </si>
  <si>
    <t>Ecstasy</t>
  </si>
  <si>
    <t>AS Govi</t>
  </si>
  <si>
    <t>Giokonda Prima</t>
  </si>
  <si>
    <t>Chiker</t>
  </si>
  <si>
    <t>Levistus</t>
  </si>
  <si>
    <t>Berecyntus</t>
  </si>
  <si>
    <t>La Scala di Seta</t>
  </si>
  <si>
    <t>Shannon's Golden Gift</t>
  </si>
  <si>
    <t>Trudyn</t>
  </si>
  <si>
    <t>Mil Rose del Sole</t>
  </si>
  <si>
    <t>Bayrhon</t>
  </si>
  <si>
    <t>Arezzo</t>
  </si>
  <si>
    <t>Riding</t>
  </si>
  <si>
    <t>Oderik</t>
  </si>
  <si>
    <t>Aktina Junior</t>
  </si>
  <si>
    <t xml:space="preserve">Beauty Night </t>
  </si>
  <si>
    <t>Dacot</t>
  </si>
  <si>
    <t>Ninetta</t>
  </si>
  <si>
    <t>Paraguai</t>
  </si>
  <si>
    <t>Larryn</t>
  </si>
  <si>
    <t>Dogat</t>
  </si>
  <si>
    <t>Primula del Quadrifoglio</t>
  </si>
  <si>
    <t>Clorofillia</t>
  </si>
  <si>
    <t>Oberon di Val Litara</t>
  </si>
  <si>
    <t>12-13 mar</t>
  </si>
  <si>
    <t>27-28 feb</t>
  </si>
  <si>
    <t>19-20 mar</t>
  </si>
  <si>
    <t>1-3 apr</t>
  </si>
  <si>
    <t>15-17 apr</t>
  </si>
  <si>
    <t>16-17 apr</t>
  </si>
  <si>
    <t>29 apr/1 mag</t>
  </si>
  <si>
    <t>Mallare</t>
  </si>
  <si>
    <t>Sonette</t>
  </si>
  <si>
    <t>Cianta è delle acque</t>
  </si>
  <si>
    <t>Trekking Horse</t>
  </si>
  <si>
    <t>Pasternac</t>
  </si>
  <si>
    <t>Dipinto di Blu</t>
  </si>
  <si>
    <t>Nazzano</t>
  </si>
  <si>
    <t>Mirox</t>
  </si>
  <si>
    <t>Stradello</t>
  </si>
  <si>
    <t>13-15 mag</t>
  </si>
  <si>
    <t>Monterosa</t>
  </si>
  <si>
    <t>15-mg</t>
  </si>
  <si>
    <t>M. Pegasus Spirit</t>
  </si>
  <si>
    <t>Calamina</t>
  </si>
  <si>
    <t>Hormer</t>
  </si>
  <si>
    <t>Larc</t>
  </si>
  <si>
    <t>Montafia Del Ferro</t>
  </si>
  <si>
    <t>La Schioppeta</t>
  </si>
  <si>
    <t>Preziosu</t>
  </si>
  <si>
    <t>Rostedan</t>
  </si>
  <si>
    <t>Colliusia</t>
  </si>
  <si>
    <t>28-29 mag</t>
  </si>
  <si>
    <t>GESE</t>
  </si>
  <si>
    <t>Corian dell'Arset</t>
  </si>
  <si>
    <t>Nagant delle Acque</t>
  </si>
  <si>
    <t>Graffetta</t>
  </si>
  <si>
    <t>Quick Sardinien</t>
  </si>
  <si>
    <t>Althea di Belvedere</t>
  </si>
  <si>
    <t>Silver Grannus</t>
  </si>
  <si>
    <t>Mignonz</t>
  </si>
  <si>
    <t>Acorlissima</t>
  </si>
  <si>
    <t>Seta di Gabi</t>
  </si>
  <si>
    <t>Fockus di Villagana</t>
  </si>
  <si>
    <t>Tybet</t>
  </si>
  <si>
    <t>4-5 giu</t>
  </si>
  <si>
    <t>First Chance</t>
  </si>
  <si>
    <t>Just Do It</t>
  </si>
  <si>
    <t>Tesse di Belvedere</t>
  </si>
  <si>
    <t>No Problem di Vorno</t>
  </si>
  <si>
    <t>Ianka</t>
  </si>
  <si>
    <t>Frida</t>
  </si>
  <si>
    <t>Mery</t>
  </si>
  <si>
    <t>Coradok Santo Stefano</t>
  </si>
  <si>
    <t>11-12 giu</t>
  </si>
  <si>
    <t>Arcinazzo</t>
  </si>
  <si>
    <t>Starlay</t>
  </si>
  <si>
    <t>Bejin</t>
  </si>
  <si>
    <t>The Big Destiny</t>
  </si>
  <si>
    <t>Tweendy del Sauro</t>
  </si>
  <si>
    <t>Narni</t>
  </si>
  <si>
    <t>Abbasanta</t>
  </si>
  <si>
    <t>Le Querce</t>
  </si>
  <si>
    <t>Lambrusco Rosso</t>
  </si>
  <si>
    <t>Baloush dei Folletti</t>
  </si>
  <si>
    <t>Pettirossa</t>
  </si>
  <si>
    <t>Rossella Nera</t>
  </si>
  <si>
    <t>Decchitu</t>
  </si>
  <si>
    <t>Partas</t>
  </si>
  <si>
    <t>Quieto</t>
  </si>
  <si>
    <t>Lyliun</t>
  </si>
  <si>
    <t>Romanzesu</t>
  </si>
  <si>
    <t>Futura</t>
  </si>
  <si>
    <t>Wolverine</t>
  </si>
  <si>
    <t>Alleluya</t>
  </si>
  <si>
    <t>1-3 lug</t>
  </si>
  <si>
    <t>Taipana</t>
  </si>
  <si>
    <t>9-10 lug</t>
  </si>
  <si>
    <t>Poiane</t>
  </si>
  <si>
    <t>Urbino</t>
  </si>
  <si>
    <t>Cleho</t>
  </si>
  <si>
    <t>Zio Fabian</t>
  </si>
  <si>
    <t>Sunshine Sweet</t>
  </si>
  <si>
    <t>People Font</t>
  </si>
  <si>
    <t>M.Pathos</t>
  </si>
  <si>
    <t>Eiti</t>
  </si>
  <si>
    <t>Apostrofo</t>
  </si>
  <si>
    <t>Scharif</t>
  </si>
  <si>
    <t>I'm your nightmare</t>
  </si>
  <si>
    <t>Easy Girl</t>
  </si>
  <si>
    <t>Ballerina</t>
  </si>
  <si>
    <t>Fabienne</t>
  </si>
  <si>
    <t>Florians</t>
  </si>
  <si>
    <t xml:space="preserve">Arcinazzo </t>
  </si>
  <si>
    <t>23-24 lug</t>
  </si>
  <si>
    <t>Gin Kelly del Colle</t>
  </si>
  <si>
    <t>Izar de S'Arcaite</t>
  </si>
  <si>
    <t>Casart</t>
  </si>
  <si>
    <t>South Fire Dueller</t>
  </si>
  <si>
    <t>Picasso del Quadrifoglio</t>
  </si>
  <si>
    <t>Unico</t>
  </si>
  <si>
    <t>6-7 ago</t>
  </si>
  <si>
    <t>27-28 ago</t>
  </si>
  <si>
    <t>Le Poiane</t>
  </si>
  <si>
    <t>Maiorana</t>
  </si>
  <si>
    <t>Gladiator Baio</t>
  </si>
  <si>
    <t>Arabella</t>
  </si>
  <si>
    <t>Rosco</t>
  </si>
  <si>
    <t>Black Hope della Cometa</t>
  </si>
  <si>
    <t>Quassia</t>
  </si>
  <si>
    <t>Rding Club</t>
  </si>
  <si>
    <t>CEV</t>
  </si>
  <si>
    <t>Come Here</t>
  </si>
  <si>
    <t>Day Dream Noir</t>
  </si>
  <si>
    <t>Don Dolando</t>
  </si>
  <si>
    <t>King Hammer</t>
  </si>
  <si>
    <t>Icaro</t>
  </si>
  <si>
    <t>Giove</t>
  </si>
  <si>
    <t>Corallo</t>
  </si>
  <si>
    <t>Ashila</t>
  </si>
  <si>
    <t>Maurin</t>
  </si>
  <si>
    <t>10-11 set</t>
  </si>
  <si>
    <t>17-18 set</t>
  </si>
  <si>
    <t xml:space="preserve">17-18 set </t>
  </si>
  <si>
    <t>3-4 set</t>
  </si>
  <si>
    <t>Tootsie</t>
  </si>
  <si>
    <t>Theo Euro Zoneo</t>
  </si>
  <si>
    <t>M.Iale di Belvedere</t>
  </si>
  <si>
    <t>Spirit Marino</t>
  </si>
  <si>
    <t>Candy Candy di Nicoletta</t>
  </si>
  <si>
    <t>Bouquet</t>
  </si>
  <si>
    <t>30-set/1-ott</t>
  </si>
  <si>
    <t>Lanterna</t>
  </si>
  <si>
    <t>Suiny Tod</t>
  </si>
  <si>
    <t>Romualdo</t>
  </si>
  <si>
    <t>Lilioni Laros</t>
  </si>
  <si>
    <t>Solerio</t>
  </si>
  <si>
    <t>Hurricane</t>
  </si>
  <si>
    <t>Polarion</t>
  </si>
  <si>
    <t>Fumè del poggio</t>
  </si>
  <si>
    <t>15-16 ott</t>
  </si>
  <si>
    <t>Rispeto</t>
  </si>
  <si>
    <t>Sibilla</t>
  </si>
  <si>
    <t>Kumquat</t>
  </si>
  <si>
    <t>Picador</t>
  </si>
  <si>
    <t>Buena Suerte</t>
  </si>
  <si>
    <t>Lugher delle Acque</t>
  </si>
  <si>
    <t>Nania Rossa</t>
  </si>
  <si>
    <t>Avatar</t>
  </si>
  <si>
    <t>The Jumping Frog</t>
  </si>
  <si>
    <t>Migliarino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</si>
</sst>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Calibri"/>
      <family val="2"/>
      <charset val="134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36"/>
      <color theme="1"/>
      <name val="Calibri"/>
      <scheme val="minor"/>
    </font>
    <font>
      <b/>
      <sz val="12"/>
      <color rgb="FFFF0000"/>
      <name val="Calibri"/>
      <scheme val="minor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1" xfId="0" applyNumberFormat="1" applyBorder="1"/>
    <xf numFmtId="16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Border="1" applyAlignment="1">
      <alignment horizontal="center" vertical="center"/>
    </xf>
    <xf numFmtId="16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16" fontId="7" fillId="0" borderId="7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" fontId="7" fillId="0" borderId="1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6" fontId="1" fillId="3" borderId="11" xfId="0" applyNumberFormat="1" applyFont="1" applyFill="1" applyBorder="1" applyAlignment="1">
      <alignment horizontal="center"/>
    </xf>
    <xf numFmtId="16" fontId="1" fillId="3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8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Collegamento visitato" xfId="36" builtinId="9" hidden="1"/>
    <cellStyle name="Collegamento visitato" xfId="38" builtinId="9" hidden="1"/>
    <cellStyle name="Collegamento visitato" xfId="40" builtinId="9" hidden="1"/>
    <cellStyle name="Collegamento visitato" xfId="42" builtinId="9" hidden="1"/>
    <cellStyle name="Collegamento visitato" xfId="44" builtinId="9" hidden="1"/>
    <cellStyle name="Collegamento visitato" xfId="46" builtinId="9" hidden="1"/>
    <cellStyle name="Collegamento visitato" xfId="48" builtinId="9" hidden="1"/>
    <cellStyle name="Collegamento visitato" xfId="50" builtinId="9" hidden="1"/>
    <cellStyle name="Collegamento visitato" xfId="52" builtinId="9" hidden="1"/>
    <cellStyle name="Collegamento visitato" xfId="54" builtinId="9" hidden="1"/>
    <cellStyle name="Collegamento visitato" xfId="56" builtinId="9" hidden="1"/>
    <cellStyle name="Collegamento visitato" xfId="58" builtinId="9" hidden="1"/>
    <cellStyle name="Collegamento visitato" xfId="60" builtinId="9" hidden="1"/>
    <cellStyle name="Collegamento visitato" xfId="62" builtinId="9" hidden="1"/>
    <cellStyle name="Collegamento visitato" xfId="64" builtinId="9" hidden="1"/>
    <cellStyle name="Collegamento visitato" xfId="66" builtinId="9" hidden="1"/>
    <cellStyle name="Collegamento visitato" xfId="68" builtinId="9" hidden="1"/>
    <cellStyle name="Collegamento visitato" xfId="70" builtinId="9" hidden="1"/>
    <cellStyle name="Collegamento visitato" xfId="72" builtinId="9" hidden="1"/>
    <cellStyle name="Collegamento visitato" xfId="74" builtinId="9" hidden="1"/>
    <cellStyle name="Collegamento visitato" xfId="76" builtinId="9" hidden="1"/>
    <cellStyle name="Collegamento visitato" xfId="78" builtinId="9" hidden="1"/>
    <cellStyle name="Collegamento visitato" xfId="80" builtinId="9" hidden="1"/>
    <cellStyle name="Collegamento visitato" xfId="82" builtinId="9" hidden="1"/>
    <cellStyle name="Collegamento visitato" xfId="84" builtinId="9" hidden="1"/>
    <cellStyle name="Normale" xfId="0" builtinId="0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220134</xdr:colOff>
      <xdr:row>0</xdr:row>
      <xdr:rowOff>33867</xdr:rowOff>
    </xdr:from>
    <xdr:to>
      <xdr:col>48</xdr:col>
      <xdr:colOff>588434</xdr:colOff>
      <xdr:row>5</xdr:row>
      <xdr:rowOff>148167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62401" y="33867"/>
          <a:ext cx="1198033" cy="1045633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0</xdr:row>
      <xdr:rowOff>113496</xdr:rowOff>
    </xdr:from>
    <xdr:to>
      <xdr:col>0</xdr:col>
      <xdr:colOff>1676400</xdr:colOff>
      <xdr:row>5</xdr:row>
      <xdr:rowOff>120955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" y="113496"/>
          <a:ext cx="1409700" cy="914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BB256"/>
  <sheetViews>
    <sheetView tabSelected="1" topLeftCell="O1" zoomScale="75" zoomScaleNormal="75" zoomScalePageLayoutView="75" workbookViewId="0">
      <selection activeCell="BB172" sqref="BB172"/>
    </sheetView>
  </sheetViews>
  <sheetFormatPr baseColWidth="10" defaultRowHeight="15" x14ac:dyDescent="0"/>
  <cols>
    <col min="1" max="1" width="27.83203125" style="13" customWidth="1"/>
    <col min="2" max="2" width="12.33203125" customWidth="1"/>
    <col min="3" max="4" width="10.83203125" style="8"/>
    <col min="5" max="5" width="11.5" style="8" customWidth="1"/>
    <col min="6" max="8" width="10.83203125" style="8"/>
    <col min="9" max="9" width="12.1640625" style="8" customWidth="1"/>
    <col min="10" max="15" width="10.83203125" style="8"/>
    <col min="16" max="21" width="13.33203125" style="8" customWidth="1"/>
    <col min="22" max="22" width="13.1640625" style="8" customWidth="1"/>
    <col min="23" max="37" width="10.83203125" style="8" customWidth="1"/>
    <col min="38" max="53" width="10.83203125" style="42" customWidth="1"/>
    <col min="54" max="54" width="10.83203125" style="13"/>
  </cols>
  <sheetData>
    <row r="1" spans="1:54" ht="15" customHeight="1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50"/>
    </row>
    <row r="2" spans="1:54" ht="1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4"/>
    </row>
    <row r="3" spans="1:54" ht="1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4"/>
    </row>
    <row r="4" spans="1:54" ht="15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4"/>
    </row>
    <row r="5" spans="1:54" ht="15" customHeight="1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4"/>
    </row>
    <row r="6" spans="1:54" ht="16" customHeight="1" thickBot="1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8"/>
    </row>
    <row r="7" spans="1:54">
      <c r="A7" s="4"/>
      <c r="B7" s="28" t="s">
        <v>65</v>
      </c>
      <c r="C7" s="29" t="s">
        <v>66</v>
      </c>
      <c r="D7" s="30" t="s">
        <v>67</v>
      </c>
      <c r="E7" s="31" t="s">
        <v>68</v>
      </c>
      <c r="F7" s="32" t="s">
        <v>69</v>
      </c>
      <c r="G7" s="32" t="s">
        <v>77</v>
      </c>
      <c r="H7" s="32" t="s">
        <v>67</v>
      </c>
      <c r="I7" s="32" t="s">
        <v>65</v>
      </c>
      <c r="J7" s="32" t="s">
        <v>83</v>
      </c>
      <c r="K7" s="32" t="s">
        <v>67</v>
      </c>
      <c r="L7" s="32" t="s">
        <v>77</v>
      </c>
      <c r="M7" s="32" t="s">
        <v>112</v>
      </c>
      <c r="N7" s="7" t="s">
        <v>113</v>
      </c>
      <c r="O7" s="39" t="s">
        <v>132</v>
      </c>
      <c r="P7" s="39" t="s">
        <v>135</v>
      </c>
      <c r="Q7" s="39" t="s">
        <v>140</v>
      </c>
      <c r="R7" s="39" t="s">
        <v>142</v>
      </c>
      <c r="S7" s="39" t="s">
        <v>113</v>
      </c>
      <c r="T7" s="39" t="s">
        <v>149</v>
      </c>
      <c r="U7" s="39" t="s">
        <v>132</v>
      </c>
      <c r="V7" s="39" t="s">
        <v>135</v>
      </c>
      <c r="W7" s="39" t="s">
        <v>154</v>
      </c>
      <c r="X7" s="39" t="s">
        <v>112</v>
      </c>
      <c r="Y7" s="39" t="s">
        <v>140</v>
      </c>
      <c r="Z7" s="39" t="s">
        <v>176</v>
      </c>
      <c r="AA7" s="39" t="s">
        <v>142</v>
      </c>
      <c r="AB7" s="39" t="s">
        <v>181</v>
      </c>
      <c r="AC7" s="39" t="s">
        <v>182</v>
      </c>
      <c r="AD7" s="39" t="s">
        <v>183</v>
      </c>
      <c r="AE7" s="39" t="s">
        <v>154</v>
      </c>
      <c r="AF7" s="39" t="s">
        <v>176</v>
      </c>
      <c r="AG7" s="39" t="s">
        <v>197</v>
      </c>
      <c r="AH7" s="39" t="s">
        <v>199</v>
      </c>
      <c r="AI7" s="39" t="s">
        <v>200</v>
      </c>
      <c r="AJ7" s="39" t="s">
        <v>214</v>
      </c>
      <c r="AK7" s="39" t="s">
        <v>77</v>
      </c>
      <c r="AL7" s="39" t="s">
        <v>176</v>
      </c>
      <c r="AM7" s="39" t="s">
        <v>200</v>
      </c>
      <c r="AN7" s="39" t="s">
        <v>224</v>
      </c>
      <c r="AO7" s="39" t="s">
        <v>197</v>
      </c>
      <c r="AP7" s="39" t="s">
        <v>231</v>
      </c>
      <c r="AQ7" s="39" t="s">
        <v>77</v>
      </c>
      <c r="AR7" s="39" t="s">
        <v>176</v>
      </c>
      <c r="AS7" s="39" t="s">
        <v>140</v>
      </c>
      <c r="AT7" s="39" t="s">
        <v>232</v>
      </c>
      <c r="AU7" s="39" t="s">
        <v>142</v>
      </c>
      <c r="AV7" s="39" t="s">
        <v>112</v>
      </c>
      <c r="AW7" s="39" t="s">
        <v>113</v>
      </c>
      <c r="AX7" s="39" t="s">
        <v>181</v>
      </c>
      <c r="AY7" s="39" t="s">
        <v>67</v>
      </c>
      <c r="AZ7" s="39" t="s">
        <v>142</v>
      </c>
      <c r="BA7" s="39" t="s">
        <v>271</v>
      </c>
      <c r="BB7" s="45" t="s">
        <v>64</v>
      </c>
    </row>
    <row r="8" spans="1:54" ht="16" thickBot="1">
      <c r="A8" s="4"/>
      <c r="B8" s="33" t="s">
        <v>126</v>
      </c>
      <c r="C8" s="34">
        <v>42435</v>
      </c>
      <c r="D8" s="35" t="s">
        <v>125</v>
      </c>
      <c r="E8" s="36" t="s">
        <v>127</v>
      </c>
      <c r="F8" s="37">
        <v>42449</v>
      </c>
      <c r="G8" s="37">
        <v>42458</v>
      </c>
      <c r="H8" s="37" t="s">
        <v>128</v>
      </c>
      <c r="I8" s="37">
        <v>42469</v>
      </c>
      <c r="J8" s="37" t="s">
        <v>129</v>
      </c>
      <c r="K8" s="37" t="s">
        <v>130</v>
      </c>
      <c r="L8" s="37">
        <v>42477</v>
      </c>
      <c r="M8" s="37" t="s">
        <v>131</v>
      </c>
      <c r="N8" s="6">
        <v>42491</v>
      </c>
      <c r="O8" s="40">
        <v>42498</v>
      </c>
      <c r="P8" s="40">
        <v>42505</v>
      </c>
      <c r="Q8" s="40" t="s">
        <v>141</v>
      </c>
      <c r="R8" s="40" t="s">
        <v>143</v>
      </c>
      <c r="S8" s="40">
        <v>42512</v>
      </c>
      <c r="T8" s="40">
        <v>42512</v>
      </c>
      <c r="U8" s="40" t="s">
        <v>153</v>
      </c>
      <c r="V8" s="40">
        <v>42519</v>
      </c>
      <c r="W8" s="40">
        <v>42519</v>
      </c>
      <c r="X8" s="40" t="s">
        <v>166</v>
      </c>
      <c r="Y8" s="40" t="s">
        <v>175</v>
      </c>
      <c r="Z8" s="40" t="s">
        <v>175</v>
      </c>
      <c r="AA8" s="40">
        <v>42540</v>
      </c>
      <c r="AB8" s="40">
        <v>42540</v>
      </c>
      <c r="AC8" s="40">
        <v>42547</v>
      </c>
      <c r="AD8" s="40">
        <v>42547</v>
      </c>
      <c r="AE8" s="40">
        <v>42547</v>
      </c>
      <c r="AF8" s="40" t="s">
        <v>196</v>
      </c>
      <c r="AG8" s="40" t="s">
        <v>198</v>
      </c>
      <c r="AH8" s="40" t="s">
        <v>198</v>
      </c>
      <c r="AI8" s="40" t="s">
        <v>198</v>
      </c>
      <c r="AJ8" s="40" t="s">
        <v>215</v>
      </c>
      <c r="AK8" s="40">
        <v>42575</v>
      </c>
      <c r="AL8" s="40" t="s">
        <v>222</v>
      </c>
      <c r="AM8" s="40" t="s">
        <v>223</v>
      </c>
      <c r="AN8" s="40" t="s">
        <v>223</v>
      </c>
      <c r="AO8" s="40" t="s">
        <v>245</v>
      </c>
      <c r="AP8" s="40" t="s">
        <v>245</v>
      </c>
      <c r="AQ8" s="40" t="s">
        <v>242</v>
      </c>
      <c r="AR8" s="40" t="s">
        <v>243</v>
      </c>
      <c r="AS8" s="40" t="s">
        <v>244</v>
      </c>
      <c r="AT8" s="40" t="s">
        <v>243</v>
      </c>
      <c r="AU8" s="40">
        <v>42638</v>
      </c>
      <c r="AV8" s="40" t="s">
        <v>252</v>
      </c>
      <c r="AW8" s="40">
        <v>42652</v>
      </c>
      <c r="AX8" s="40">
        <v>42652</v>
      </c>
      <c r="AY8" s="40" t="s">
        <v>261</v>
      </c>
      <c r="AZ8" s="40">
        <v>42666</v>
      </c>
      <c r="BA8" s="40">
        <v>42666</v>
      </c>
      <c r="BB8" s="46"/>
    </row>
    <row r="9" spans="1:54">
      <c r="A9" s="4"/>
      <c r="B9" s="22"/>
      <c r="C9" s="23"/>
      <c r="D9" s="4"/>
      <c r="E9" s="24"/>
      <c r="F9" s="23"/>
      <c r="G9" s="23"/>
      <c r="H9" s="23"/>
      <c r="I9" s="23"/>
      <c r="J9" s="23"/>
      <c r="K9" s="23"/>
      <c r="L9" s="23"/>
      <c r="M9" s="23"/>
      <c r="N9" s="23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25"/>
    </row>
    <row r="10" spans="1:54" s="21" customFormat="1">
      <c r="A10" s="11" t="s">
        <v>2</v>
      </c>
      <c r="B10" s="19">
        <f>51.5/12.5</f>
        <v>4.12</v>
      </c>
      <c r="C10" s="14"/>
      <c r="D10" s="14"/>
      <c r="E10" s="19">
        <f>50.6/12.5</f>
        <v>4.048</v>
      </c>
      <c r="F10" s="2"/>
      <c r="G10" s="2"/>
      <c r="H10" s="2"/>
      <c r="I10" s="14">
        <v>3.7</v>
      </c>
      <c r="J10" s="2"/>
      <c r="K10" s="2"/>
      <c r="L10" s="2"/>
      <c r="M10" s="2">
        <v>4.8</v>
      </c>
      <c r="N10" s="2"/>
      <c r="O10" s="14"/>
      <c r="P10" s="14"/>
      <c r="Q10" s="14"/>
      <c r="R10" s="14"/>
      <c r="S10" s="14"/>
      <c r="T10" s="14"/>
      <c r="U10" s="14"/>
      <c r="V10" s="16">
        <v>3.3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6">
        <v>3.6</v>
      </c>
      <c r="AM10" s="14"/>
      <c r="AN10" s="14"/>
      <c r="AO10" s="14"/>
      <c r="AP10" s="14"/>
      <c r="AQ10" s="14">
        <v>4</v>
      </c>
      <c r="AR10" s="16">
        <f>49.5/15</f>
        <v>3.3</v>
      </c>
      <c r="AS10" s="14"/>
      <c r="AT10" s="14"/>
      <c r="AU10" s="14"/>
      <c r="AV10" s="14">
        <v>3.8</v>
      </c>
      <c r="AW10" s="14"/>
      <c r="AX10" s="14"/>
      <c r="AY10" s="14"/>
      <c r="AZ10" s="14"/>
      <c r="BA10" s="14"/>
      <c r="BB10" s="10">
        <f>+V10+AL10+AR10</f>
        <v>10.199999999999999</v>
      </c>
    </row>
    <row r="11" spans="1:54">
      <c r="A11" s="11" t="s">
        <v>27</v>
      </c>
      <c r="B11" s="2"/>
      <c r="C11" s="1"/>
      <c r="D11" s="9">
        <f>42.7/12.5</f>
        <v>3.4160000000000004</v>
      </c>
      <c r="E11" s="5"/>
      <c r="F11" s="1"/>
      <c r="G11" s="1"/>
      <c r="H11" s="1"/>
      <c r="I11" s="1"/>
      <c r="J11" s="16">
        <v>3.6</v>
      </c>
      <c r="K11" s="2"/>
      <c r="L11" s="2"/>
      <c r="M11" s="2"/>
      <c r="N11" s="2"/>
      <c r="O11" s="14"/>
      <c r="P11" s="14"/>
      <c r="Q11" s="16">
        <v>3.4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>
        <v>4.4000000000000004</v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0">
        <f>J11+D11+Q11</f>
        <v>10.416</v>
      </c>
    </row>
    <row r="12" spans="1:54">
      <c r="A12" s="11" t="s">
        <v>12</v>
      </c>
      <c r="B12" s="19">
        <v>3.9</v>
      </c>
      <c r="C12" s="14"/>
      <c r="D12" s="14"/>
      <c r="E12" s="9">
        <f>54.7/15</f>
        <v>3.6466666666666669</v>
      </c>
      <c r="F12" s="2"/>
      <c r="G12" s="2"/>
      <c r="H12" s="2"/>
      <c r="I12" s="16">
        <v>3.6</v>
      </c>
      <c r="J12" s="2"/>
      <c r="K12" s="2"/>
      <c r="L12" s="2"/>
      <c r="M12" s="2">
        <v>5.2</v>
      </c>
      <c r="N12" s="2"/>
      <c r="O12" s="14"/>
      <c r="P12" s="16">
        <v>3.2</v>
      </c>
      <c r="Q12" s="14"/>
      <c r="R12" s="14"/>
      <c r="S12" s="14"/>
      <c r="T12" s="14"/>
      <c r="U12" s="14"/>
      <c r="V12" s="14"/>
      <c r="W12" s="14"/>
      <c r="X12" s="14"/>
      <c r="Y12" s="14"/>
      <c r="Z12" s="14">
        <v>4.3</v>
      </c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0">
        <f>E12+I12+P12</f>
        <v>10.446666666666667</v>
      </c>
    </row>
    <row r="13" spans="1:54" s="21" customFormat="1">
      <c r="A13" s="11" t="s">
        <v>48</v>
      </c>
      <c r="B13" s="2"/>
      <c r="C13" s="2"/>
      <c r="D13" s="2"/>
      <c r="E13" s="19">
        <f>90.5/12.5</f>
        <v>7.24</v>
      </c>
      <c r="F13" s="2"/>
      <c r="G13" s="2"/>
      <c r="H13" s="2"/>
      <c r="I13" s="19">
        <f>50.2/12.5</f>
        <v>4.016</v>
      </c>
      <c r="J13" s="2"/>
      <c r="K13" s="2"/>
      <c r="L13" s="2"/>
      <c r="M13" s="2"/>
      <c r="N13" s="2"/>
      <c r="O13" s="14"/>
      <c r="P13" s="16">
        <v>3.6</v>
      </c>
      <c r="Q13" s="14"/>
      <c r="R13" s="14"/>
      <c r="S13" s="14"/>
      <c r="T13" s="14"/>
      <c r="U13" s="14"/>
      <c r="V13" s="14"/>
      <c r="W13" s="14"/>
      <c r="X13" s="14"/>
      <c r="Y13" s="14"/>
      <c r="Z13" s="16">
        <v>3.2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>
        <v>4.8</v>
      </c>
      <c r="AK13" s="14"/>
      <c r="AL13" s="14"/>
      <c r="AM13" s="14"/>
      <c r="AN13" s="14"/>
      <c r="AO13" s="14"/>
      <c r="AP13" s="14"/>
      <c r="AQ13" s="14"/>
      <c r="AR13" s="16">
        <v>3.7</v>
      </c>
      <c r="AS13" s="14"/>
      <c r="AT13" s="14"/>
      <c r="AU13" s="14"/>
      <c r="AV13" s="14"/>
      <c r="AW13" s="14"/>
      <c r="AX13" s="14"/>
      <c r="AY13" s="14"/>
      <c r="AZ13" s="14"/>
      <c r="BA13" s="14"/>
      <c r="BB13" s="10">
        <f>P13+Z13+AR13</f>
        <v>10.5</v>
      </c>
    </row>
    <row r="14" spans="1:54">
      <c r="A14" s="11" t="s">
        <v>42</v>
      </c>
      <c r="B14" s="2"/>
      <c r="C14" s="2"/>
      <c r="D14" s="2"/>
      <c r="E14" s="19">
        <f>77.8/12.5</f>
        <v>6.2240000000000002</v>
      </c>
      <c r="F14" s="2"/>
      <c r="G14" s="2"/>
      <c r="H14" s="2"/>
      <c r="I14" s="9">
        <v>4</v>
      </c>
      <c r="J14" s="2"/>
      <c r="K14" s="2"/>
      <c r="L14" s="2"/>
      <c r="M14" s="2"/>
      <c r="N14" s="2"/>
      <c r="O14" s="14"/>
      <c r="P14" s="14"/>
      <c r="Q14" s="14"/>
      <c r="R14" s="14"/>
      <c r="S14" s="14"/>
      <c r="T14" s="16">
        <v>4.5</v>
      </c>
      <c r="U14" s="14"/>
      <c r="V14" s="14"/>
      <c r="W14" s="14"/>
      <c r="X14" s="14"/>
      <c r="Y14" s="14"/>
      <c r="Z14" s="14"/>
      <c r="AA14" s="14"/>
      <c r="AB14" s="16">
        <v>3.9</v>
      </c>
      <c r="AC14" s="14"/>
      <c r="AD14" s="14"/>
      <c r="AE14" s="14"/>
      <c r="AF14" s="14"/>
      <c r="AG14" s="14"/>
      <c r="AH14" s="14"/>
      <c r="AI14" s="14"/>
      <c r="AJ14" s="16">
        <v>2.9</v>
      </c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0">
        <f>I14+AB14+AJ14</f>
        <v>10.8</v>
      </c>
    </row>
    <row r="15" spans="1:54" s="21" customFormat="1">
      <c r="A15" s="11" t="s">
        <v>30</v>
      </c>
      <c r="B15" s="2"/>
      <c r="C15" s="1"/>
      <c r="D15" s="14">
        <v>4.9000000000000004</v>
      </c>
      <c r="E15" s="5"/>
      <c r="F15" s="1"/>
      <c r="G15" s="1"/>
      <c r="H15" s="14">
        <v>10.1</v>
      </c>
      <c r="I15" s="1"/>
      <c r="J15" s="1"/>
      <c r="K15" s="2"/>
      <c r="L15" s="2"/>
      <c r="M15" s="2"/>
      <c r="N15" s="2"/>
      <c r="O15" s="14"/>
      <c r="P15" s="14"/>
      <c r="Q15" s="14"/>
      <c r="R15" s="14"/>
      <c r="S15" s="14"/>
      <c r="T15" s="14"/>
      <c r="U15" s="14"/>
      <c r="V15" s="14"/>
      <c r="W15" s="16">
        <v>3.9</v>
      </c>
      <c r="X15" s="14"/>
      <c r="Y15" s="14">
        <v>6.1</v>
      </c>
      <c r="Z15" s="14"/>
      <c r="AA15" s="14"/>
      <c r="AB15" s="14"/>
      <c r="AC15" s="14"/>
      <c r="AD15" s="14"/>
      <c r="AE15" s="14"/>
      <c r="AF15" s="16">
        <v>2.9</v>
      </c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6">
        <f>60/15</f>
        <v>4</v>
      </c>
      <c r="AS15" s="14"/>
      <c r="AT15" s="14"/>
      <c r="AU15" s="14"/>
      <c r="AV15" s="14"/>
      <c r="AW15" s="14"/>
      <c r="AX15" s="14"/>
      <c r="AY15" s="14">
        <f>81/15</f>
        <v>5.4</v>
      </c>
      <c r="AZ15" s="14"/>
      <c r="BA15" s="14"/>
      <c r="BB15" s="38">
        <f>W15+AF15+AR15</f>
        <v>10.8</v>
      </c>
    </row>
    <row r="16" spans="1:54" s="21" customFormat="1">
      <c r="A16" s="18" t="s">
        <v>220</v>
      </c>
      <c r="B16" s="14"/>
      <c r="C16" s="14"/>
      <c r="D16" s="14"/>
      <c r="E16" s="19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6">
        <v>3.5</v>
      </c>
      <c r="AL16" s="14"/>
      <c r="AM16" s="14"/>
      <c r="AN16" s="14">
        <v>4.4000000000000004</v>
      </c>
      <c r="AO16" s="14"/>
      <c r="AP16" s="16">
        <v>3.4</v>
      </c>
      <c r="AQ16" s="14"/>
      <c r="AR16" s="14"/>
      <c r="AS16" s="14">
        <v>5.2</v>
      </c>
      <c r="AT16" s="14"/>
      <c r="AU16" s="14"/>
      <c r="AV16" s="14"/>
      <c r="AW16" s="14"/>
      <c r="AX16" s="14"/>
      <c r="AY16" s="16">
        <v>4</v>
      </c>
      <c r="AZ16" s="14"/>
      <c r="BA16" s="14"/>
      <c r="BB16" s="38">
        <f>3.5+3.4+4</f>
        <v>10.9</v>
      </c>
    </row>
    <row r="17" spans="1:54" s="21" customFormat="1">
      <c r="A17" s="11" t="s">
        <v>99</v>
      </c>
      <c r="B17" s="1"/>
      <c r="C17" s="2"/>
      <c r="D17" s="2"/>
      <c r="E17" s="2"/>
      <c r="F17" s="2"/>
      <c r="G17" s="2"/>
      <c r="H17" s="2"/>
      <c r="I17" s="2"/>
      <c r="J17" s="2"/>
      <c r="K17" s="14">
        <v>5.4</v>
      </c>
      <c r="L17" s="2"/>
      <c r="M17" s="14">
        <v>4.7</v>
      </c>
      <c r="N17" s="2"/>
      <c r="O17" s="14"/>
      <c r="P17" s="14"/>
      <c r="Q17" s="16">
        <v>3.7</v>
      </c>
      <c r="R17" s="14"/>
      <c r="S17" s="14"/>
      <c r="T17" s="14"/>
      <c r="U17" s="14"/>
      <c r="V17" s="14"/>
      <c r="W17" s="14">
        <v>4.3</v>
      </c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6">
        <v>3.5</v>
      </c>
      <c r="AT17" s="14"/>
      <c r="AU17" s="14"/>
      <c r="AV17" s="16">
        <v>3.7</v>
      </c>
      <c r="AW17" s="14"/>
      <c r="AX17" s="14"/>
      <c r="AY17" s="14"/>
      <c r="AZ17" s="14"/>
      <c r="BA17" s="14"/>
      <c r="BB17" s="38">
        <f>Q17+AV17+AS17</f>
        <v>10.9</v>
      </c>
    </row>
    <row r="18" spans="1:54" s="21" customFormat="1" hidden="1">
      <c r="A18" s="18" t="s">
        <v>10</v>
      </c>
      <c r="B18" s="19">
        <f>44.1/15</f>
        <v>2.94</v>
      </c>
      <c r="C18" s="14"/>
      <c r="D18" s="14"/>
      <c r="E18" s="19">
        <v>3.6</v>
      </c>
      <c r="F18" s="14"/>
      <c r="G18" s="14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20">
        <f>B18+E18</f>
        <v>6.54</v>
      </c>
    </row>
    <row r="19" spans="1:54">
      <c r="A19" s="11" t="s">
        <v>31</v>
      </c>
      <c r="B19" s="2"/>
      <c r="C19" s="2"/>
      <c r="D19" s="2"/>
      <c r="E19" s="9">
        <v>4.2</v>
      </c>
      <c r="F19" s="2"/>
      <c r="G19" s="2"/>
      <c r="H19" s="2"/>
      <c r="I19" s="19">
        <f>76.4/12.5</f>
        <v>6.1120000000000001</v>
      </c>
      <c r="J19" s="2"/>
      <c r="K19" s="2"/>
      <c r="L19" s="2"/>
      <c r="M19" s="14">
        <v>5.4</v>
      </c>
      <c r="N19" s="2"/>
      <c r="O19" s="14"/>
      <c r="P19" s="16">
        <v>4</v>
      </c>
      <c r="Q19" s="14"/>
      <c r="R19" s="14"/>
      <c r="S19" s="14"/>
      <c r="T19" s="14"/>
      <c r="U19" s="14"/>
      <c r="V19" s="14"/>
      <c r="W19" s="14"/>
      <c r="X19" s="14"/>
      <c r="Y19" s="14"/>
      <c r="Z19" s="16">
        <v>3.1</v>
      </c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>
        <v>6.4</v>
      </c>
      <c r="AS19" s="14"/>
      <c r="AT19" s="14"/>
      <c r="AU19" s="14"/>
      <c r="AV19" s="14">
        <v>5.3</v>
      </c>
      <c r="AW19" s="14"/>
      <c r="AX19" s="14"/>
      <c r="AY19" s="14"/>
      <c r="AZ19" s="14"/>
      <c r="BA19" s="14"/>
      <c r="BB19" s="10">
        <f>E19+P19+Z19</f>
        <v>11.299999999999999</v>
      </c>
    </row>
    <row r="20" spans="1:54" s="21" customFormat="1">
      <c r="A20" s="11" t="s">
        <v>74</v>
      </c>
      <c r="B20" s="2"/>
      <c r="C20" s="2"/>
      <c r="D20" s="2"/>
      <c r="E20" s="3"/>
      <c r="F20" s="2"/>
      <c r="G20" s="14">
        <v>7.1</v>
      </c>
      <c r="H20" s="2"/>
      <c r="I20" s="2"/>
      <c r="J20" s="2"/>
      <c r="K20" s="2"/>
      <c r="L20" s="2"/>
      <c r="M20" s="2"/>
      <c r="N20" s="16">
        <v>3.7</v>
      </c>
      <c r="O20" s="14"/>
      <c r="P20" s="14"/>
      <c r="Q20" s="14"/>
      <c r="R20" s="14">
        <v>9.4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>
        <v>4.7</v>
      </c>
      <c r="AI20" s="14"/>
      <c r="AJ20" s="14"/>
      <c r="AK20" s="14">
        <v>4.5</v>
      </c>
      <c r="AL20" s="14"/>
      <c r="AM20" s="14"/>
      <c r="AN20" s="14"/>
      <c r="AO20" s="14"/>
      <c r="AP20" s="14"/>
      <c r="AQ20" s="16">
        <v>3.9</v>
      </c>
      <c r="AR20" s="14"/>
      <c r="AS20" s="14"/>
      <c r="AT20" s="14"/>
      <c r="AU20" s="14"/>
      <c r="AV20" s="16">
        <v>3.7</v>
      </c>
      <c r="AW20" s="14"/>
      <c r="AX20" s="14"/>
      <c r="AY20" s="14"/>
      <c r="AZ20" s="14"/>
      <c r="BA20" s="14"/>
      <c r="BB20" s="38">
        <f>N20+AQ20+AV20</f>
        <v>11.3</v>
      </c>
    </row>
    <row r="21" spans="1:54" s="21" customFormat="1">
      <c r="A21" s="11" t="s">
        <v>7</v>
      </c>
      <c r="B21" s="19">
        <v>4.8</v>
      </c>
      <c r="C21" s="2"/>
      <c r="D21" s="1"/>
      <c r="E21" s="19">
        <f>59.3/12.5</f>
        <v>4.7439999999999998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6">
        <v>4.2</v>
      </c>
      <c r="Q21" s="14"/>
      <c r="R21" s="14"/>
      <c r="S21" s="14"/>
      <c r="T21" s="14"/>
      <c r="U21" s="14"/>
      <c r="V21" s="16">
        <v>4.7</v>
      </c>
      <c r="W21" s="1"/>
      <c r="X21" s="15"/>
      <c r="Y21" s="15"/>
      <c r="Z21" s="14">
        <v>5.0999999999999996</v>
      </c>
      <c r="AA21" s="14"/>
      <c r="AB21" s="14"/>
      <c r="AC21" s="14"/>
      <c r="AD21" s="14"/>
      <c r="AE21" s="14"/>
      <c r="AF21" s="16">
        <v>4.4000000000000004</v>
      </c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6">
        <v>2.9</v>
      </c>
      <c r="AS21" s="14"/>
      <c r="AT21" s="14"/>
      <c r="AU21" s="14"/>
      <c r="AV21" s="14"/>
      <c r="AW21" s="14"/>
      <c r="AX21" s="14"/>
      <c r="AY21" s="14"/>
      <c r="AZ21" s="14"/>
      <c r="BA21" s="14"/>
      <c r="BB21" s="10">
        <f>P21+AF21+AR21</f>
        <v>11.500000000000002</v>
      </c>
    </row>
    <row r="22" spans="1:54">
      <c r="A22" s="11" t="s">
        <v>270</v>
      </c>
      <c r="B22" s="2"/>
      <c r="C22" s="2"/>
      <c r="D22" s="2"/>
      <c r="E22" s="3"/>
      <c r="F22" s="2"/>
      <c r="G22" s="2"/>
      <c r="H22" s="2"/>
      <c r="I22" s="2"/>
      <c r="J22" s="2"/>
      <c r="K22" s="2"/>
      <c r="L22" s="2"/>
      <c r="M22" s="2"/>
      <c r="N22" s="2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6">
        <v>3.7</v>
      </c>
      <c r="AS22" s="14"/>
      <c r="AT22" s="14"/>
      <c r="AU22" s="14"/>
      <c r="AV22" s="14"/>
      <c r="AW22" s="14"/>
      <c r="AX22" s="16">
        <v>4.3</v>
      </c>
      <c r="AY22" s="14"/>
      <c r="AZ22" s="14"/>
      <c r="BA22" s="16">
        <v>3.6</v>
      </c>
      <c r="BB22" s="38">
        <f>3.7+4.3+3.6</f>
        <v>11.6</v>
      </c>
    </row>
    <row r="23" spans="1:54" s="21" customFormat="1">
      <c r="A23" s="11" t="s">
        <v>9</v>
      </c>
      <c r="B23" s="19">
        <f>71.6/12.5</f>
        <v>5.7279999999999998</v>
      </c>
      <c r="C23" s="14"/>
      <c r="D23" s="14"/>
      <c r="E23" s="19">
        <f>83/15</f>
        <v>5.5333333333333332</v>
      </c>
      <c r="F23" s="14"/>
      <c r="G23" s="14"/>
      <c r="H23" s="14"/>
      <c r="I23" s="14">
        <v>4.9000000000000004</v>
      </c>
      <c r="J23" s="2"/>
      <c r="K23" s="2"/>
      <c r="L23" s="2"/>
      <c r="M23" s="16">
        <v>3.5</v>
      </c>
      <c r="N23" s="2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6">
        <v>4.3</v>
      </c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6">
        <v>3.9</v>
      </c>
      <c r="AW23" s="14"/>
      <c r="AX23" s="14"/>
      <c r="AY23" s="14"/>
      <c r="AZ23" s="14"/>
      <c r="BA23" s="14"/>
      <c r="BB23" s="10">
        <f>M23+AJ23+AV23</f>
        <v>11.7</v>
      </c>
    </row>
    <row r="24" spans="1:54">
      <c r="A24" s="11" t="s">
        <v>56</v>
      </c>
      <c r="B24" s="2"/>
      <c r="C24" s="1"/>
      <c r="D24" s="1"/>
      <c r="E24" s="5"/>
      <c r="F24" s="19">
        <v>4.0999999999999996</v>
      </c>
      <c r="G24" s="19">
        <f>67.5/12.5</f>
        <v>5.4</v>
      </c>
      <c r="H24" s="1"/>
      <c r="I24" s="1"/>
      <c r="J24" s="1"/>
      <c r="K24" s="1"/>
      <c r="L24" s="1"/>
      <c r="M24" s="1"/>
      <c r="N24" s="14">
        <v>4.3</v>
      </c>
      <c r="O24" s="14"/>
      <c r="P24" s="14"/>
      <c r="Q24" s="16">
        <v>3.9</v>
      </c>
      <c r="R24" s="14"/>
      <c r="S24" s="14"/>
      <c r="T24" s="14"/>
      <c r="U24" s="14">
        <v>8</v>
      </c>
      <c r="V24" s="14"/>
      <c r="W24" s="14"/>
      <c r="X24" s="14"/>
      <c r="Y24" s="16">
        <v>3.9</v>
      </c>
      <c r="Z24" s="14"/>
      <c r="AA24" s="14"/>
      <c r="AB24" s="14"/>
      <c r="AC24" s="14"/>
      <c r="AD24" s="14">
        <v>5.5</v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>
        <v>4.9000000000000004</v>
      </c>
      <c r="AQ24" s="14"/>
      <c r="AR24" s="14"/>
      <c r="AS24" s="14">
        <v>4.0999999999999996</v>
      </c>
      <c r="AT24" s="14"/>
      <c r="AU24" s="14"/>
      <c r="AV24" s="14">
        <v>4.0999999999999996</v>
      </c>
      <c r="AW24" s="14"/>
      <c r="AX24" s="14"/>
      <c r="AY24" s="16">
        <v>4</v>
      </c>
      <c r="AZ24" s="14"/>
      <c r="BA24" s="14"/>
      <c r="BB24" s="10">
        <f>Q24+Y24+AY24</f>
        <v>11.8</v>
      </c>
    </row>
    <row r="25" spans="1:54" s="21" customFormat="1">
      <c r="A25" s="11" t="s">
        <v>139</v>
      </c>
      <c r="B25" s="2"/>
      <c r="C25" s="2"/>
      <c r="D25" s="2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16">
        <v>4.3</v>
      </c>
      <c r="Q25" s="14"/>
      <c r="R25" s="14"/>
      <c r="S25" s="14"/>
      <c r="T25" s="14"/>
      <c r="U25" s="14"/>
      <c r="V25" s="16">
        <v>4.0999999999999996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6">
        <v>3.6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38">
        <f>4.3+4.1+3.6</f>
        <v>11.999999999999998</v>
      </c>
    </row>
    <row r="26" spans="1:54">
      <c r="A26" s="11" t="s">
        <v>78</v>
      </c>
      <c r="B26" s="1"/>
      <c r="C26" s="2"/>
      <c r="D26" s="2"/>
      <c r="E26" s="2"/>
      <c r="F26" s="2"/>
      <c r="G26" s="2"/>
      <c r="H26" s="9">
        <f>51.6/12.5</f>
        <v>4.1280000000000001</v>
      </c>
      <c r="I26" s="2"/>
      <c r="J26" s="16">
        <v>4.3</v>
      </c>
      <c r="K26" s="2"/>
      <c r="L26" s="2"/>
      <c r="M26" s="2"/>
      <c r="N26" s="2"/>
      <c r="O26" s="14"/>
      <c r="P26" s="14"/>
      <c r="Q26" s="14"/>
      <c r="R26" s="14"/>
      <c r="S26" s="14"/>
      <c r="T26" s="14"/>
      <c r="U26" s="14"/>
      <c r="V26" s="14"/>
      <c r="W26" s="16">
        <v>3.7</v>
      </c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0">
        <f>J26+H26+W26</f>
        <v>12.128</v>
      </c>
    </row>
    <row r="27" spans="1:54">
      <c r="A27" s="11" t="s">
        <v>39</v>
      </c>
      <c r="B27" s="2"/>
      <c r="C27" s="2"/>
      <c r="D27" s="2"/>
      <c r="E27" s="19">
        <v>9.9</v>
      </c>
      <c r="F27" s="2"/>
      <c r="G27" s="2"/>
      <c r="H27" s="2"/>
      <c r="I27" s="14">
        <v>8.5</v>
      </c>
      <c r="J27" s="2"/>
      <c r="K27" s="2"/>
      <c r="L27" s="2"/>
      <c r="M27" s="2"/>
      <c r="N27" s="2"/>
      <c r="O27" s="14"/>
      <c r="P27" s="14">
        <v>5.4</v>
      </c>
      <c r="Q27" s="14"/>
      <c r="R27" s="14"/>
      <c r="S27" s="14"/>
      <c r="T27" s="14"/>
      <c r="U27" s="14"/>
      <c r="V27" s="14">
        <v>5.2</v>
      </c>
      <c r="W27" s="14"/>
      <c r="X27" s="14"/>
      <c r="Y27" s="14"/>
      <c r="Z27" s="16">
        <v>5.0999999999999996</v>
      </c>
      <c r="AA27" s="14"/>
      <c r="AB27" s="14"/>
      <c r="AC27" s="14"/>
      <c r="AD27" s="14"/>
      <c r="AE27" s="14"/>
      <c r="AF27" s="14">
        <v>5.5</v>
      </c>
      <c r="AG27" s="14"/>
      <c r="AH27" s="14"/>
      <c r="AI27" s="14"/>
      <c r="AJ27" s="16">
        <v>3.5</v>
      </c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6">
        <v>3.6</v>
      </c>
      <c r="AW27" s="14"/>
      <c r="AX27" s="14"/>
      <c r="AY27" s="14"/>
      <c r="AZ27" s="14"/>
      <c r="BA27" s="14"/>
      <c r="BB27" s="10">
        <f>Z27+AJ27+AV27</f>
        <v>12.2</v>
      </c>
    </row>
    <row r="28" spans="1:54">
      <c r="A28" s="11" t="s">
        <v>63</v>
      </c>
      <c r="B28" s="2"/>
      <c r="C28" s="1"/>
      <c r="D28" s="1"/>
      <c r="E28" s="5"/>
      <c r="F28" s="9">
        <f>65.2/15</f>
        <v>4.3466666666666667</v>
      </c>
      <c r="G28" s="5"/>
      <c r="H28" s="1"/>
      <c r="I28" s="1"/>
      <c r="J28" s="1"/>
      <c r="K28" s="1"/>
      <c r="L28" s="1"/>
      <c r="M28" s="1"/>
      <c r="N28" s="16">
        <v>3.4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6">
        <v>4.5</v>
      </c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0">
        <f>N28+F28+AG28</f>
        <v>12.246666666666666</v>
      </c>
    </row>
    <row r="29" spans="1:54">
      <c r="A29" s="11" t="s">
        <v>195</v>
      </c>
      <c r="B29" s="2"/>
      <c r="C29" s="2"/>
      <c r="D29" s="2"/>
      <c r="E29" s="3"/>
      <c r="F29" s="2"/>
      <c r="G29" s="2"/>
      <c r="H29" s="2"/>
      <c r="I29" s="2"/>
      <c r="J29" s="2"/>
      <c r="K29" s="2"/>
      <c r="L29" s="2"/>
      <c r="M29" s="2"/>
      <c r="N29" s="2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6">
        <v>4</v>
      </c>
      <c r="AF29" s="14"/>
      <c r="AG29" s="14"/>
      <c r="AH29" s="14"/>
      <c r="AI29" s="16">
        <v>4.5999999999999996</v>
      </c>
      <c r="AJ29" s="14"/>
      <c r="AK29" s="14"/>
      <c r="AL29" s="14"/>
      <c r="AM29" s="16">
        <v>3.7</v>
      </c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38">
        <f>4+4.6+3.7</f>
        <v>12.3</v>
      </c>
    </row>
    <row r="30" spans="1:54">
      <c r="A30" s="11" t="s">
        <v>57</v>
      </c>
      <c r="B30" s="2"/>
      <c r="C30" s="1"/>
      <c r="D30" s="1"/>
      <c r="E30" s="5"/>
      <c r="F30" s="14">
        <v>4.4000000000000004</v>
      </c>
      <c r="G30" s="19">
        <f>58.9/12.5</f>
        <v>4.7119999999999997</v>
      </c>
      <c r="H30" s="1"/>
      <c r="I30" s="1"/>
      <c r="J30" s="1"/>
      <c r="K30" s="1"/>
      <c r="L30" s="1"/>
      <c r="M30" s="1"/>
      <c r="N30" s="14">
        <v>4.5999999999999996</v>
      </c>
      <c r="O30" s="14"/>
      <c r="P30" s="14"/>
      <c r="Q30" s="14"/>
      <c r="R30" s="14"/>
      <c r="S30" s="14"/>
      <c r="T30" s="14"/>
      <c r="U30" s="14">
        <f>70.5/15</f>
        <v>4.7</v>
      </c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>
        <v>5.4</v>
      </c>
      <c r="AQ30" s="16">
        <v>3.7</v>
      </c>
      <c r="AR30" s="14"/>
      <c r="AS30" s="14"/>
      <c r="AT30" s="14"/>
      <c r="AU30" s="14"/>
      <c r="AV30" s="16">
        <v>4.3</v>
      </c>
      <c r="AW30" s="14"/>
      <c r="AX30" s="14"/>
      <c r="AY30" s="14"/>
      <c r="AZ30" s="16">
        <f>64.5/15</f>
        <v>4.3</v>
      </c>
      <c r="BA30" s="14"/>
      <c r="BB30" s="10">
        <f>AQ30+AV30+AZ30</f>
        <v>12.3</v>
      </c>
    </row>
    <row r="31" spans="1:54">
      <c r="A31" s="11" t="s">
        <v>82</v>
      </c>
      <c r="B31" s="1"/>
      <c r="C31" s="2"/>
      <c r="D31" s="2"/>
      <c r="E31" s="2"/>
      <c r="F31" s="2"/>
      <c r="G31" s="2"/>
      <c r="H31" s="2"/>
      <c r="I31" s="19">
        <v>6.8</v>
      </c>
      <c r="J31" s="2"/>
      <c r="K31" s="2"/>
      <c r="L31" s="2"/>
      <c r="M31" s="2"/>
      <c r="N31" s="2"/>
      <c r="O31" s="14"/>
      <c r="P31" s="14"/>
      <c r="Q31" s="14"/>
      <c r="R31" s="14"/>
      <c r="S31" s="14"/>
      <c r="T31" s="14"/>
      <c r="U31" s="14"/>
      <c r="V31" s="14">
        <v>6.1</v>
      </c>
      <c r="W31" s="14"/>
      <c r="X31" s="14"/>
      <c r="Y31" s="14"/>
      <c r="Z31" s="14"/>
      <c r="AA31" s="14"/>
      <c r="AB31" s="14"/>
      <c r="AC31" s="14"/>
      <c r="AD31" s="14"/>
      <c r="AE31" s="14"/>
      <c r="AF31" s="16">
        <f>52.5/12.5</f>
        <v>4.2</v>
      </c>
      <c r="AG31" s="14"/>
      <c r="AH31" s="14"/>
      <c r="AI31" s="14"/>
      <c r="AJ31" s="14"/>
      <c r="AK31" s="14"/>
      <c r="AL31" s="16">
        <v>4.2</v>
      </c>
      <c r="AM31" s="14"/>
      <c r="AN31" s="14"/>
      <c r="AO31" s="14"/>
      <c r="AP31" s="14"/>
      <c r="AQ31" s="14"/>
      <c r="AR31" s="14">
        <v>4</v>
      </c>
      <c r="AS31" s="14"/>
      <c r="AT31" s="14"/>
      <c r="AU31" s="14"/>
      <c r="AV31" s="14">
        <v>5.3</v>
      </c>
      <c r="AW31" s="14"/>
      <c r="AX31" s="14"/>
      <c r="AY31" s="14"/>
      <c r="AZ31" s="14"/>
      <c r="BA31" s="14"/>
      <c r="BB31" s="38">
        <f>4.2+4.2+4</f>
        <v>12.4</v>
      </c>
    </row>
    <row r="32" spans="1:54">
      <c r="A32" s="11" t="s">
        <v>28</v>
      </c>
      <c r="B32" s="2"/>
      <c r="C32" s="1"/>
      <c r="D32" s="16">
        <v>4.3</v>
      </c>
      <c r="E32" s="5"/>
      <c r="F32" s="1"/>
      <c r="G32" s="1"/>
      <c r="H32" s="14">
        <v>6.8</v>
      </c>
      <c r="I32" s="1"/>
      <c r="J32" s="1"/>
      <c r="K32" s="2"/>
      <c r="L32" s="2"/>
      <c r="M32" s="2"/>
      <c r="N32" s="2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>
        <v>4</v>
      </c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>
        <v>5.5</v>
      </c>
      <c r="AQ32" s="14"/>
      <c r="AR32" s="14"/>
      <c r="AS32" s="14">
        <v>4.5</v>
      </c>
      <c r="AT32" s="14"/>
      <c r="AU32" s="14"/>
      <c r="AV32" s="14">
        <v>6.1</v>
      </c>
      <c r="AW32" s="14"/>
      <c r="AX32" s="14"/>
      <c r="AY32" s="16">
        <v>4.2</v>
      </c>
      <c r="AZ32" s="14"/>
      <c r="BA32" s="14"/>
      <c r="BB32" s="38">
        <f>D32+Y32+AY32</f>
        <v>12.5</v>
      </c>
    </row>
    <row r="33" spans="1:54">
      <c r="A33" s="11" t="s">
        <v>71</v>
      </c>
      <c r="B33" s="2"/>
      <c r="C33" s="2"/>
      <c r="D33" s="2"/>
      <c r="E33" s="3"/>
      <c r="F33" s="2"/>
      <c r="G33" s="14">
        <v>5.3</v>
      </c>
      <c r="H33" s="2"/>
      <c r="I33" s="2"/>
      <c r="J33" s="2"/>
      <c r="K33" s="2"/>
      <c r="L33" s="2"/>
      <c r="M33" s="2"/>
      <c r="N33" s="14">
        <v>5.4</v>
      </c>
      <c r="O33" s="14"/>
      <c r="P33" s="14"/>
      <c r="Q33" s="14"/>
      <c r="R33" s="16">
        <v>4.2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6">
        <v>4.4000000000000004</v>
      </c>
      <c r="AI33" s="14"/>
      <c r="AJ33" s="14"/>
      <c r="AK33" s="14">
        <v>4.5</v>
      </c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>
        <v>3.9</v>
      </c>
      <c r="AW33" s="14"/>
      <c r="AX33" s="14"/>
      <c r="AY33" s="14"/>
      <c r="AZ33" s="14"/>
      <c r="BA33" s="14"/>
      <c r="BB33" s="38">
        <f>R33+AH33+AV33</f>
        <v>12.500000000000002</v>
      </c>
    </row>
    <row r="34" spans="1:54">
      <c r="A34" s="11" t="s">
        <v>138</v>
      </c>
      <c r="B34" s="2"/>
      <c r="C34" s="2"/>
      <c r="D34" s="2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14">
        <v>5.3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>
        <v>6.6</v>
      </c>
      <c r="AF34" s="14"/>
      <c r="AG34" s="14"/>
      <c r="AH34" s="14"/>
      <c r="AI34" s="14"/>
      <c r="AJ34" s="14"/>
      <c r="AK34" s="14"/>
      <c r="AL34" s="16">
        <v>4</v>
      </c>
      <c r="AM34" s="14"/>
      <c r="AN34" s="14"/>
      <c r="AO34" s="14"/>
      <c r="AP34" s="14"/>
      <c r="AQ34" s="14"/>
      <c r="AR34" s="16">
        <v>4.2</v>
      </c>
      <c r="AS34" s="14"/>
      <c r="AT34" s="14"/>
      <c r="AU34" s="14"/>
      <c r="AV34" s="16">
        <v>4.5</v>
      </c>
      <c r="AW34" s="14"/>
      <c r="AX34" s="14"/>
      <c r="AY34" s="14"/>
      <c r="AZ34" s="14"/>
      <c r="BA34" s="14"/>
      <c r="BB34" s="38">
        <f>4+4.2+4.5</f>
        <v>12.7</v>
      </c>
    </row>
    <row r="35" spans="1:54">
      <c r="A35" s="11" t="s">
        <v>11</v>
      </c>
      <c r="B35" s="9">
        <v>3.9</v>
      </c>
      <c r="C35" s="14"/>
      <c r="D35" s="14"/>
      <c r="E35" s="9">
        <v>4.8</v>
      </c>
      <c r="F35" s="2"/>
      <c r="G35" s="2"/>
      <c r="H35" s="2"/>
      <c r="I35" s="14">
        <v>4.9000000000000004</v>
      </c>
      <c r="J35" s="2"/>
      <c r="K35" s="2"/>
      <c r="L35" s="2"/>
      <c r="M35" s="2"/>
      <c r="N35" s="2"/>
      <c r="O35" s="14"/>
      <c r="P35" s="14"/>
      <c r="Q35" s="14"/>
      <c r="R35" s="14"/>
      <c r="S35" s="14"/>
      <c r="T35" s="14"/>
      <c r="U35" s="14"/>
      <c r="V35" s="16">
        <v>4.3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0">
        <f>B35+E35+V35</f>
        <v>13</v>
      </c>
    </row>
    <row r="36" spans="1:54" hidden="1">
      <c r="A36" s="18" t="s">
        <v>27</v>
      </c>
      <c r="B36" s="14"/>
      <c r="C36" s="14"/>
      <c r="D36" s="19">
        <f>42.7/12.5</f>
        <v>3.4160000000000004</v>
      </c>
      <c r="E36" s="19"/>
      <c r="F36" s="14"/>
      <c r="G36" s="14"/>
      <c r="H36" s="19">
        <f>42.7/12.5</f>
        <v>3.4160000000000004</v>
      </c>
      <c r="I36" s="1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20">
        <f>H36+D36</f>
        <v>6.8320000000000007</v>
      </c>
    </row>
    <row r="37" spans="1:54">
      <c r="A37" s="11" t="s">
        <v>106</v>
      </c>
      <c r="B37" s="1"/>
      <c r="C37" s="2"/>
      <c r="D37" s="2"/>
      <c r="E37" s="2"/>
      <c r="F37" s="2"/>
      <c r="G37" s="2"/>
      <c r="H37" s="2"/>
      <c r="I37" s="2"/>
      <c r="J37" s="2"/>
      <c r="K37" s="16">
        <v>3.9</v>
      </c>
      <c r="L37" s="2"/>
      <c r="M37" s="2"/>
      <c r="N37" s="2"/>
      <c r="O37" s="14"/>
      <c r="P37" s="14"/>
      <c r="Q37" s="14"/>
      <c r="R37" s="14"/>
      <c r="S37" s="14"/>
      <c r="T37" s="14"/>
      <c r="U37" s="14"/>
      <c r="V37" s="14"/>
      <c r="W37" s="16">
        <v>4.0999999999999996</v>
      </c>
      <c r="X37" s="14"/>
      <c r="Y37" s="14"/>
      <c r="Z37" s="14"/>
      <c r="AA37" s="14"/>
      <c r="AB37" s="14"/>
      <c r="AC37" s="14"/>
      <c r="AD37" s="14"/>
      <c r="AE37" s="16">
        <v>5.0999999999999996</v>
      </c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38">
        <f>K37+W37+AE37</f>
        <v>13.1</v>
      </c>
    </row>
    <row r="38" spans="1:54">
      <c r="A38" s="11" t="s">
        <v>33</v>
      </c>
      <c r="B38" s="2"/>
      <c r="C38" s="2"/>
      <c r="D38" s="2"/>
      <c r="E38" s="19">
        <v>5.3</v>
      </c>
      <c r="F38" s="2"/>
      <c r="G38" s="2"/>
      <c r="H38" s="2"/>
      <c r="I38" s="16">
        <v>4.7</v>
      </c>
      <c r="J38" s="2"/>
      <c r="K38" s="2"/>
      <c r="L38" s="2"/>
      <c r="M38" s="2"/>
      <c r="N38" s="2"/>
      <c r="O38" s="14"/>
      <c r="P38" s="14"/>
      <c r="Q38" s="14"/>
      <c r="R38" s="14"/>
      <c r="S38" s="14"/>
      <c r="T38" s="14"/>
      <c r="U38" s="14"/>
      <c r="V38" s="14">
        <v>4.8</v>
      </c>
      <c r="W38" s="14"/>
      <c r="X38" s="14"/>
      <c r="Y38" s="14"/>
      <c r="Z38" s="16">
        <v>4.3</v>
      </c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6">
        <v>4.0999999999999996</v>
      </c>
      <c r="AM38" s="14"/>
      <c r="AN38" s="14"/>
      <c r="AO38" s="14"/>
      <c r="AP38" s="14"/>
      <c r="AQ38" s="14"/>
      <c r="AR38" s="14">
        <v>7.8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0">
        <f>I38+Z38+AL38</f>
        <v>13.1</v>
      </c>
    </row>
    <row r="39" spans="1:54">
      <c r="A39" s="11" t="s">
        <v>167</v>
      </c>
      <c r="B39" s="2"/>
      <c r="C39" s="2"/>
      <c r="D39" s="2"/>
      <c r="E39" s="3"/>
      <c r="F39" s="2"/>
      <c r="G39" s="2"/>
      <c r="H39" s="2"/>
      <c r="I39" s="2"/>
      <c r="J39" s="2"/>
      <c r="K39" s="2"/>
      <c r="L39" s="2"/>
      <c r="M39" s="2"/>
      <c r="N39" s="2"/>
      <c r="O39" s="14"/>
      <c r="P39" s="14"/>
      <c r="Q39" s="14"/>
      <c r="R39" s="14"/>
      <c r="S39" s="14"/>
      <c r="T39" s="14"/>
      <c r="U39" s="14"/>
      <c r="V39" s="14"/>
      <c r="W39" s="14"/>
      <c r="X39" s="16">
        <v>4.5999999999999996</v>
      </c>
      <c r="Y39" s="14"/>
      <c r="Z39" s="14"/>
      <c r="AA39" s="14"/>
      <c r="AB39" s="14"/>
      <c r="AC39" s="14"/>
      <c r="AD39" s="14"/>
      <c r="AE39" s="14"/>
      <c r="AF39" s="14"/>
      <c r="AG39" s="14"/>
      <c r="AH39" s="16">
        <f>4.7</f>
        <v>4.7</v>
      </c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6">
        <v>3.8</v>
      </c>
      <c r="BA39" s="14"/>
      <c r="BB39" s="38">
        <f>4.6+4.7+3.8</f>
        <v>13.100000000000001</v>
      </c>
    </row>
    <row r="40" spans="1:54">
      <c r="A40" s="11" t="s">
        <v>84</v>
      </c>
      <c r="B40" s="1"/>
      <c r="C40" s="2"/>
      <c r="D40" s="2"/>
      <c r="E40" s="2"/>
      <c r="F40" s="2"/>
      <c r="G40" s="2"/>
      <c r="H40" s="2"/>
      <c r="I40" s="2"/>
      <c r="J40" s="16">
        <v>4.5</v>
      </c>
      <c r="K40" s="2"/>
      <c r="L40" s="2"/>
      <c r="M40" s="2"/>
      <c r="N40" s="2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6">
        <v>4.4000000000000004</v>
      </c>
      <c r="AH40" s="14"/>
      <c r="AI40" s="14"/>
      <c r="AJ40" s="14"/>
      <c r="AK40" s="14"/>
      <c r="AL40" s="14"/>
      <c r="AM40" s="14"/>
      <c r="AN40" s="14"/>
      <c r="AO40" s="14">
        <v>4.9000000000000004</v>
      </c>
      <c r="AP40" s="14"/>
      <c r="AQ40" s="14"/>
      <c r="AR40" s="14"/>
      <c r="AS40" s="14"/>
      <c r="AT40" s="14"/>
      <c r="AU40" s="14"/>
      <c r="AV40" s="16">
        <v>4.3</v>
      </c>
      <c r="AW40" s="14"/>
      <c r="AX40" s="14"/>
      <c r="AY40" s="14"/>
      <c r="AZ40" s="14"/>
      <c r="BA40" s="14"/>
      <c r="BB40" s="38">
        <f>J40+AG40+AV40</f>
        <v>13.2</v>
      </c>
    </row>
    <row r="41" spans="1:54">
      <c r="A41" s="11" t="s">
        <v>3</v>
      </c>
      <c r="B41" s="19">
        <f>62.9/12.5</f>
        <v>5.032</v>
      </c>
      <c r="C41" s="14"/>
      <c r="D41" s="14"/>
      <c r="E41" s="9">
        <f>60/12.5</f>
        <v>4.8</v>
      </c>
      <c r="F41" s="2"/>
      <c r="G41" s="2"/>
      <c r="H41" s="2"/>
      <c r="I41" s="9">
        <f>61.6/12.5</f>
        <v>4.9279999999999999</v>
      </c>
      <c r="J41" s="2"/>
      <c r="K41" s="2"/>
      <c r="L41" s="2"/>
      <c r="M41" s="2"/>
      <c r="N41" s="2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6">
        <f>57/15</f>
        <v>3.8</v>
      </c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0">
        <f>E41+I41+AF41</f>
        <v>13.527999999999999</v>
      </c>
    </row>
    <row r="42" spans="1:54">
      <c r="A42" s="11" t="s">
        <v>15</v>
      </c>
      <c r="B42" s="2"/>
      <c r="C42" s="14">
        <f>62/10</f>
        <v>6.2</v>
      </c>
      <c r="D42" s="2"/>
      <c r="E42" s="3"/>
      <c r="F42" s="2"/>
      <c r="G42" s="2"/>
      <c r="H42" s="2"/>
      <c r="I42" s="2"/>
      <c r="J42" s="2"/>
      <c r="K42" s="2"/>
      <c r="L42" s="2"/>
      <c r="M42" s="2"/>
      <c r="N42" s="16">
        <v>4.4000000000000004</v>
      </c>
      <c r="O42" s="14"/>
      <c r="P42" s="14"/>
      <c r="Q42" s="14"/>
      <c r="R42" s="14">
        <v>5</v>
      </c>
      <c r="S42" s="14"/>
      <c r="T42" s="14"/>
      <c r="U42" s="14">
        <v>4.9000000000000004</v>
      </c>
      <c r="V42" s="14"/>
      <c r="W42" s="14"/>
      <c r="X42" s="14"/>
      <c r="Y42" s="14"/>
      <c r="Z42" s="14"/>
      <c r="AA42" s="16">
        <v>4.5</v>
      </c>
      <c r="AB42" s="14"/>
      <c r="AC42" s="14"/>
      <c r="AD42" s="14"/>
      <c r="AE42" s="14"/>
      <c r="AF42" s="14"/>
      <c r="AG42" s="14"/>
      <c r="AH42" s="14">
        <v>5.2</v>
      </c>
      <c r="AI42" s="14"/>
      <c r="AJ42" s="14"/>
      <c r="AK42" s="14">
        <v>5.6</v>
      </c>
      <c r="AL42" s="14"/>
      <c r="AM42" s="14"/>
      <c r="AN42" s="14"/>
      <c r="AO42" s="14"/>
      <c r="AP42" s="16">
        <v>4.7</v>
      </c>
      <c r="AQ42" s="14"/>
      <c r="AR42" s="14"/>
      <c r="AS42" s="14"/>
      <c r="AT42" s="14"/>
      <c r="AU42" s="14"/>
      <c r="AV42" s="14">
        <v>5.7</v>
      </c>
      <c r="AW42" s="14"/>
      <c r="AX42" s="14"/>
      <c r="AY42" s="14"/>
      <c r="AZ42" s="14"/>
      <c r="BA42" s="14"/>
      <c r="BB42" s="38">
        <f>N42+AA42+AP42</f>
        <v>13.600000000000001</v>
      </c>
    </row>
    <row r="43" spans="1:54">
      <c r="A43" s="11" t="s">
        <v>53</v>
      </c>
      <c r="B43" s="2"/>
      <c r="C43" s="2"/>
      <c r="D43" s="2"/>
      <c r="E43" s="3"/>
      <c r="F43" s="14">
        <v>7.5</v>
      </c>
      <c r="G43" s="2"/>
      <c r="H43" s="2"/>
      <c r="I43" s="2"/>
      <c r="J43" s="2"/>
      <c r="K43" s="2"/>
      <c r="L43" s="14">
        <v>6.8</v>
      </c>
      <c r="M43" s="2"/>
      <c r="N43" s="14">
        <v>5.8</v>
      </c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6">
        <v>5.2</v>
      </c>
      <c r="AB43" s="14"/>
      <c r="AC43" s="14"/>
      <c r="AD43" s="14"/>
      <c r="AE43" s="14"/>
      <c r="AF43" s="14"/>
      <c r="AG43" s="14"/>
      <c r="AH43" s="14"/>
      <c r="AI43" s="14"/>
      <c r="AJ43" s="14"/>
      <c r="AK43" s="16">
        <v>4.9000000000000004</v>
      </c>
      <c r="AL43" s="14"/>
      <c r="AM43" s="14"/>
      <c r="AN43" s="14"/>
      <c r="AO43" s="14"/>
      <c r="AP43" s="14">
        <v>6</v>
      </c>
      <c r="AQ43" s="14"/>
      <c r="AR43" s="14"/>
      <c r="AS43" s="14">
        <v>8.6</v>
      </c>
      <c r="AT43" s="14"/>
      <c r="AU43" s="16">
        <v>3.6</v>
      </c>
      <c r="AV43" s="14">
        <v>6.1</v>
      </c>
      <c r="AW43" s="14"/>
      <c r="AX43" s="14"/>
      <c r="AY43" s="14"/>
      <c r="AZ43" s="14"/>
      <c r="BA43" s="14"/>
      <c r="BB43" s="38">
        <f>AA43+AK43+AU43</f>
        <v>13.700000000000001</v>
      </c>
    </row>
    <row r="44" spans="1:54">
      <c r="A44" s="11" t="s">
        <v>137</v>
      </c>
      <c r="B44" s="2"/>
      <c r="C44" s="2"/>
      <c r="D44" s="2"/>
      <c r="E44" s="3"/>
      <c r="F44" s="2"/>
      <c r="G44" s="2"/>
      <c r="H44" s="2"/>
      <c r="I44" s="2"/>
      <c r="J44" s="2"/>
      <c r="K44" s="2"/>
      <c r="L44" s="2"/>
      <c r="M44" s="2"/>
      <c r="N44" s="2"/>
      <c r="O44" s="14"/>
      <c r="P44" s="16">
        <v>4.5999999999999996</v>
      </c>
      <c r="Q44" s="14"/>
      <c r="R44" s="14"/>
      <c r="S44" s="14"/>
      <c r="T44" s="14"/>
      <c r="U44" s="14"/>
      <c r="V44" s="16">
        <v>5.4</v>
      </c>
      <c r="W44" s="14"/>
      <c r="X44" s="14"/>
      <c r="Y44" s="14"/>
      <c r="Z44" s="16">
        <v>3.8</v>
      </c>
      <c r="AA44" s="14"/>
      <c r="AB44" s="14"/>
      <c r="AC44" s="14"/>
      <c r="AD44" s="14"/>
      <c r="AE44" s="14"/>
      <c r="AF44" s="14"/>
      <c r="AG44" s="14"/>
      <c r="AH44" s="14"/>
      <c r="AI44" s="14"/>
      <c r="AJ44" s="14">
        <v>6.9</v>
      </c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>
        <v>6.5</v>
      </c>
      <c r="AY44" s="14"/>
      <c r="AZ44" s="14"/>
      <c r="BA44" s="14"/>
      <c r="BB44" s="10">
        <f>4.6+5.4+Z44</f>
        <v>13.8</v>
      </c>
    </row>
    <row r="45" spans="1:54">
      <c r="A45" s="11" t="s">
        <v>13</v>
      </c>
      <c r="B45" s="19">
        <f>93.2/15</f>
        <v>6.2133333333333338</v>
      </c>
      <c r="C45" s="14"/>
      <c r="D45" s="14"/>
      <c r="E45" s="19">
        <v>8.9</v>
      </c>
      <c r="F45" s="2"/>
      <c r="G45" s="2"/>
      <c r="H45" s="2"/>
      <c r="I45" s="16">
        <v>4.4000000000000004</v>
      </c>
      <c r="J45" s="2"/>
      <c r="K45" s="2"/>
      <c r="L45" s="2"/>
      <c r="M45" s="2">
        <v>8</v>
      </c>
      <c r="N45" s="2"/>
      <c r="O45" s="14"/>
      <c r="P45" s="16">
        <v>3.9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>
        <v>5.6</v>
      </c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0">
        <f>I45+P45+AL45</f>
        <v>13.9</v>
      </c>
    </row>
    <row r="46" spans="1:54">
      <c r="A46" s="11" t="s">
        <v>76</v>
      </c>
      <c r="B46" s="2"/>
      <c r="C46" s="2"/>
      <c r="D46" s="2"/>
      <c r="E46" s="3"/>
      <c r="F46" s="2"/>
      <c r="G46" s="19">
        <v>11.9</v>
      </c>
      <c r="H46" s="2"/>
      <c r="I46" s="2"/>
      <c r="J46" s="2"/>
      <c r="K46" s="2"/>
      <c r="L46" s="16">
        <f>67.5/12.5</f>
        <v>5.4</v>
      </c>
      <c r="M46" s="2"/>
      <c r="N46" s="2"/>
      <c r="O46" s="14"/>
      <c r="P46" s="14"/>
      <c r="Q46" s="14"/>
      <c r="R46" s="16">
        <v>4.4000000000000004</v>
      </c>
      <c r="S46" s="14"/>
      <c r="T46" s="14"/>
      <c r="U46" s="14"/>
      <c r="V46" s="14"/>
      <c r="W46" s="14"/>
      <c r="X46" s="14"/>
      <c r="Y46" s="14"/>
      <c r="Z46" s="14"/>
      <c r="AA46" s="14">
        <f>110/12.5</f>
        <v>8.8000000000000007</v>
      </c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6">
        <v>4.5</v>
      </c>
      <c r="AV46" s="14"/>
      <c r="AW46" s="14"/>
      <c r="AX46" s="14"/>
      <c r="AY46" s="14"/>
      <c r="AZ46" s="14"/>
      <c r="BA46" s="14"/>
      <c r="BB46" s="10">
        <f>L46+R46+AU46</f>
        <v>14.3</v>
      </c>
    </row>
    <row r="47" spans="1:54">
      <c r="A47" s="11" t="s">
        <v>4</v>
      </c>
      <c r="B47" s="9">
        <f>63.8/12.5</f>
        <v>5.1040000000000001</v>
      </c>
      <c r="C47" s="14"/>
      <c r="D47" s="14"/>
      <c r="E47" s="19">
        <f>110.5/12.5</f>
        <v>8.84</v>
      </c>
      <c r="F47" s="2"/>
      <c r="G47" s="2"/>
      <c r="H47" s="2"/>
      <c r="I47" s="9">
        <f>50.4/12.5</f>
        <v>4.032</v>
      </c>
      <c r="J47" s="2"/>
      <c r="K47" s="2"/>
      <c r="L47" s="2"/>
      <c r="M47" s="2"/>
      <c r="N47" s="2"/>
      <c r="O47" s="14"/>
      <c r="P47" s="14">
        <v>7.8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6">
        <v>5.4</v>
      </c>
      <c r="AZ47" s="14"/>
      <c r="BA47" s="14"/>
      <c r="BB47" s="10">
        <f>B47+I47+AY47</f>
        <v>14.536</v>
      </c>
    </row>
    <row r="48" spans="1:54">
      <c r="A48" s="11" t="s">
        <v>73</v>
      </c>
      <c r="B48" s="2"/>
      <c r="C48" s="2"/>
      <c r="D48" s="2"/>
      <c r="E48" s="3"/>
      <c r="F48" s="2"/>
      <c r="G48" s="14">
        <v>6.3</v>
      </c>
      <c r="H48" s="2"/>
      <c r="I48" s="2"/>
      <c r="J48" s="2"/>
      <c r="K48" s="2"/>
      <c r="L48" s="2"/>
      <c r="M48" s="2"/>
      <c r="N48" s="14">
        <v>5.5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>
        <v>5.9</v>
      </c>
      <c r="AI48" s="14"/>
      <c r="AJ48" s="14"/>
      <c r="AK48" s="16">
        <v>5.3</v>
      </c>
      <c r="AL48" s="14"/>
      <c r="AM48" s="14"/>
      <c r="AN48" s="14"/>
      <c r="AO48" s="14"/>
      <c r="AP48" s="14"/>
      <c r="AQ48" s="16">
        <v>4.3</v>
      </c>
      <c r="AR48" s="14"/>
      <c r="AS48" s="14"/>
      <c r="AT48" s="14"/>
      <c r="AU48" s="14"/>
      <c r="AV48" s="16">
        <v>5</v>
      </c>
      <c r="AW48" s="14"/>
      <c r="AX48" s="14"/>
      <c r="AY48" s="14"/>
      <c r="AZ48" s="14"/>
      <c r="BA48" s="14"/>
      <c r="BB48" s="38">
        <f>AK48+AQ48+AV48</f>
        <v>14.6</v>
      </c>
    </row>
    <row r="49" spans="1:54">
      <c r="A49" s="11" t="s">
        <v>79</v>
      </c>
      <c r="B49" s="1"/>
      <c r="C49" s="2"/>
      <c r="D49" s="2"/>
      <c r="E49" s="2"/>
      <c r="F49" s="2"/>
      <c r="G49" s="2"/>
      <c r="H49" s="2"/>
      <c r="I49" s="16">
        <v>5.2</v>
      </c>
      <c r="J49" s="2"/>
      <c r="K49" s="2"/>
      <c r="L49" s="2"/>
      <c r="M49" s="2"/>
      <c r="N49" s="2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6">
        <v>4.5999999999999996</v>
      </c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6">
        <v>4.9000000000000004</v>
      </c>
      <c r="AS49" s="14"/>
      <c r="AT49" s="14"/>
      <c r="AU49" s="14"/>
      <c r="AV49" s="14"/>
      <c r="AW49" s="14"/>
      <c r="AX49" s="14"/>
      <c r="AY49" s="14"/>
      <c r="AZ49" s="14"/>
      <c r="BA49" s="14"/>
      <c r="BB49" s="38">
        <f>5.2+4.6+4.9</f>
        <v>14.700000000000001</v>
      </c>
    </row>
    <row r="50" spans="1:54">
      <c r="A50" s="11" t="s">
        <v>32</v>
      </c>
      <c r="B50" s="2"/>
      <c r="C50" s="2"/>
      <c r="D50" s="2"/>
      <c r="E50" s="9">
        <v>5.2</v>
      </c>
      <c r="F50" s="2"/>
      <c r="G50" s="2"/>
      <c r="H50" s="2"/>
      <c r="I50" s="14">
        <v>6.2</v>
      </c>
      <c r="J50" s="2"/>
      <c r="K50" s="2"/>
      <c r="L50" s="2"/>
      <c r="M50" s="2"/>
      <c r="N50" s="2"/>
      <c r="O50" s="14"/>
      <c r="P50" s="16">
        <v>4</v>
      </c>
      <c r="Q50" s="14"/>
      <c r="R50" s="14"/>
      <c r="S50" s="14"/>
      <c r="T50" s="14"/>
      <c r="U50" s="14"/>
      <c r="V50" s="14"/>
      <c r="W50" s="14"/>
      <c r="X50" s="14"/>
      <c r="Y50" s="14"/>
      <c r="Z50" s="16">
        <v>5.6</v>
      </c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0">
        <f>E50+P50+Z50</f>
        <v>14.799999999999999</v>
      </c>
    </row>
    <row r="51" spans="1:54" hidden="1">
      <c r="A51" s="18" t="s">
        <v>63</v>
      </c>
      <c r="B51" s="14"/>
      <c r="C51" s="14"/>
      <c r="D51" s="14"/>
      <c r="E51" s="19"/>
      <c r="F51" s="19">
        <f>65.2/15</f>
        <v>4.3466666666666667</v>
      </c>
      <c r="G51" s="19"/>
      <c r="H51" s="19">
        <f>59.1/15</f>
        <v>3.94</v>
      </c>
      <c r="I51" s="14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20">
        <f>H51+F51</f>
        <v>8.2866666666666671</v>
      </c>
    </row>
    <row r="52" spans="1:54">
      <c r="A52" s="11" t="s">
        <v>207</v>
      </c>
      <c r="B52" s="2"/>
      <c r="C52" s="2"/>
      <c r="D52" s="2"/>
      <c r="E52" s="3"/>
      <c r="F52" s="2"/>
      <c r="G52" s="2"/>
      <c r="H52" s="2"/>
      <c r="I52" s="2"/>
      <c r="J52" s="2"/>
      <c r="K52" s="2"/>
      <c r="L52" s="2"/>
      <c r="M52" s="2"/>
      <c r="N52" s="2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6">
        <v>4.5</v>
      </c>
      <c r="AH52" s="14"/>
      <c r="AI52" s="14"/>
      <c r="AJ52" s="14"/>
      <c r="AK52" s="14"/>
      <c r="AL52" s="14"/>
      <c r="AM52" s="14"/>
      <c r="AN52" s="14"/>
      <c r="AO52" s="14"/>
      <c r="AP52" s="14"/>
      <c r="AQ52" s="16">
        <v>6.1</v>
      </c>
      <c r="AR52" s="14"/>
      <c r="AS52" s="14"/>
      <c r="AT52" s="14"/>
      <c r="AU52" s="14"/>
      <c r="AV52" s="14"/>
      <c r="AW52" s="14"/>
      <c r="AX52" s="14"/>
      <c r="AY52" s="16">
        <v>4.3</v>
      </c>
      <c r="AZ52" s="14"/>
      <c r="BA52" s="14"/>
      <c r="BB52" s="10">
        <f>4.5+6.1+4.3</f>
        <v>14.899999999999999</v>
      </c>
    </row>
    <row r="53" spans="1:54">
      <c r="A53" s="11" t="s">
        <v>16</v>
      </c>
      <c r="B53" s="2"/>
      <c r="C53" s="14">
        <f>65/10</f>
        <v>6.5</v>
      </c>
      <c r="D53" s="2"/>
      <c r="E53" s="3"/>
      <c r="F53" s="2"/>
      <c r="G53" s="2"/>
      <c r="H53" s="2"/>
      <c r="I53" s="2"/>
      <c r="J53" s="2"/>
      <c r="K53" s="2"/>
      <c r="L53" s="2"/>
      <c r="M53" s="2"/>
      <c r="N53" s="16">
        <v>5.6</v>
      </c>
      <c r="O53" s="16">
        <v>4.7</v>
      </c>
      <c r="P53" s="14"/>
      <c r="Q53" s="14"/>
      <c r="R53" s="14"/>
      <c r="S53" s="14"/>
      <c r="T53" s="14"/>
      <c r="U53" s="16">
        <v>4.5999999999999996</v>
      </c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38">
        <f>O53+N53+U53</f>
        <v>14.9</v>
      </c>
    </row>
    <row r="54" spans="1:54">
      <c r="A54" s="11" t="s">
        <v>8</v>
      </c>
      <c r="B54" s="9">
        <v>5.3</v>
      </c>
      <c r="C54" s="2"/>
      <c r="D54" s="2"/>
      <c r="E54" s="3"/>
      <c r="F54" s="2"/>
      <c r="G54" s="2"/>
      <c r="H54" s="2"/>
      <c r="I54" s="9">
        <f>55.3/12.5</f>
        <v>4.4239999999999995</v>
      </c>
      <c r="J54" s="2"/>
      <c r="K54" s="2"/>
      <c r="L54" s="2"/>
      <c r="M54" s="2"/>
      <c r="N54" s="2"/>
      <c r="O54" s="14"/>
      <c r="P54" s="16">
        <v>5.2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>
        <v>8.1</v>
      </c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0">
        <f>B54+I54+P54</f>
        <v>14.923999999999999</v>
      </c>
    </row>
    <row r="55" spans="1:54">
      <c r="A55" s="11" t="s">
        <v>86</v>
      </c>
      <c r="B55" s="1"/>
      <c r="C55" s="2"/>
      <c r="D55" s="2"/>
      <c r="E55" s="2"/>
      <c r="F55" s="2"/>
      <c r="G55" s="2"/>
      <c r="H55" s="2"/>
      <c r="I55" s="2"/>
      <c r="J55" s="14">
        <v>6</v>
      </c>
      <c r="K55" s="2"/>
      <c r="L55" s="2"/>
      <c r="M55" s="2"/>
      <c r="N55" s="2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6">
        <v>5.5</v>
      </c>
      <c r="AH55" s="14"/>
      <c r="AI55" s="14"/>
      <c r="AJ55" s="14"/>
      <c r="AK55" s="14"/>
      <c r="AL55" s="14"/>
      <c r="AM55" s="14"/>
      <c r="AN55" s="14"/>
      <c r="AO55" s="16">
        <v>5.6</v>
      </c>
      <c r="AP55" s="14"/>
      <c r="AQ55" s="14"/>
      <c r="AR55" s="14"/>
      <c r="AS55" s="14"/>
      <c r="AT55" s="14"/>
      <c r="AU55" s="14"/>
      <c r="AV55" s="14"/>
      <c r="AW55" s="14"/>
      <c r="AX55" s="14"/>
      <c r="AY55" s="16">
        <v>4</v>
      </c>
      <c r="AZ55" s="14"/>
      <c r="BA55" s="14"/>
      <c r="BB55" s="38">
        <f>AG55+AO55+AY55</f>
        <v>15.1</v>
      </c>
    </row>
    <row r="56" spans="1:54" hidden="1">
      <c r="A56" s="18" t="s">
        <v>57</v>
      </c>
      <c r="B56" s="14"/>
      <c r="C56" s="14"/>
      <c r="D56" s="14"/>
      <c r="E56" s="19"/>
      <c r="F56" s="14">
        <v>4.4000000000000004</v>
      </c>
      <c r="G56" s="19">
        <f>58.9/12.5</f>
        <v>4.7119999999999997</v>
      </c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20">
        <f>F56+G56</f>
        <v>9.1120000000000001</v>
      </c>
    </row>
    <row r="57" spans="1:54">
      <c r="A57" s="11" t="s">
        <v>103</v>
      </c>
      <c r="B57" s="1"/>
      <c r="C57" s="2"/>
      <c r="D57" s="2"/>
      <c r="E57" s="2"/>
      <c r="F57" s="2"/>
      <c r="G57" s="2"/>
      <c r="H57" s="2"/>
      <c r="I57" s="2"/>
      <c r="J57" s="2"/>
      <c r="K57" s="14">
        <v>13.5</v>
      </c>
      <c r="L57" s="2"/>
      <c r="M57" s="2"/>
      <c r="N57" s="2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6">
        <v>4.7</v>
      </c>
      <c r="AK57" s="14"/>
      <c r="AL57" s="14"/>
      <c r="AM57" s="16">
        <v>3.6</v>
      </c>
      <c r="AN57" s="14"/>
      <c r="AO57" s="14"/>
      <c r="AP57" s="14"/>
      <c r="AQ57" s="14"/>
      <c r="AR57" s="14"/>
      <c r="AS57" s="14"/>
      <c r="AT57" s="14"/>
      <c r="AU57" s="16">
        <v>7</v>
      </c>
      <c r="AV57" s="14"/>
      <c r="AW57" s="14"/>
      <c r="AX57" s="14"/>
      <c r="AY57" s="14"/>
      <c r="AZ57" s="14"/>
      <c r="BA57" s="14"/>
      <c r="BB57" s="38">
        <f>AJ57+AM57+AU57</f>
        <v>15.3</v>
      </c>
    </row>
    <row r="58" spans="1:54" hidden="1">
      <c r="A58" s="18" t="s">
        <v>56</v>
      </c>
      <c r="B58" s="14"/>
      <c r="C58" s="14"/>
      <c r="D58" s="14"/>
      <c r="E58" s="19"/>
      <c r="F58" s="19">
        <v>4.0999999999999996</v>
      </c>
      <c r="G58" s="19">
        <f>67.5/12.5</f>
        <v>5.4</v>
      </c>
      <c r="H58" s="14"/>
      <c r="I58" s="14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20">
        <f>F58+G58</f>
        <v>9.5</v>
      </c>
    </row>
    <row r="59" spans="1:54" hidden="1">
      <c r="A59" s="18" t="s">
        <v>7</v>
      </c>
      <c r="B59" s="19">
        <v>4.8</v>
      </c>
      <c r="C59" s="14"/>
      <c r="D59" s="14"/>
      <c r="E59" s="19">
        <f>59.3/12.5</f>
        <v>4.7439999999999998</v>
      </c>
      <c r="F59" s="14"/>
      <c r="G59" s="14"/>
      <c r="H59" s="14"/>
      <c r="I59" s="14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20">
        <f>B59+E59</f>
        <v>9.5440000000000005</v>
      </c>
    </row>
    <row r="60" spans="1:54">
      <c r="A60" s="11" t="s">
        <v>70</v>
      </c>
      <c r="B60" s="2"/>
      <c r="C60" s="2"/>
      <c r="D60" s="2"/>
      <c r="E60" s="3"/>
      <c r="F60" s="2"/>
      <c r="G60" s="14">
        <v>8.1999999999999993</v>
      </c>
      <c r="H60" s="2"/>
      <c r="I60" s="2"/>
      <c r="J60" s="16">
        <v>5.4</v>
      </c>
      <c r="K60" s="2"/>
      <c r="L60" s="2"/>
      <c r="M60" s="2"/>
      <c r="N60" s="2"/>
      <c r="O60" s="14"/>
      <c r="P60" s="14"/>
      <c r="Q60" s="14"/>
      <c r="R60" s="14"/>
      <c r="S60" s="16">
        <v>4.5999999999999996</v>
      </c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6">
        <v>5.4</v>
      </c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>
        <v>9.8000000000000007</v>
      </c>
      <c r="AQ60" s="14"/>
      <c r="AR60" s="14"/>
      <c r="AS60" s="14"/>
      <c r="AT60" s="14"/>
      <c r="AU60" s="14"/>
      <c r="AV60" s="14"/>
      <c r="AW60" s="14">
        <v>6.5</v>
      </c>
      <c r="AX60" s="14"/>
      <c r="AY60" s="14"/>
      <c r="AZ60" s="14"/>
      <c r="BA60" s="14"/>
      <c r="BB60" s="38">
        <f>J60+S60+AD60</f>
        <v>15.4</v>
      </c>
    </row>
    <row r="61" spans="1:54">
      <c r="A61" s="11" t="s">
        <v>162</v>
      </c>
      <c r="B61" s="2"/>
      <c r="C61" s="2"/>
      <c r="D61" s="2"/>
      <c r="E61" s="3"/>
      <c r="F61" s="2"/>
      <c r="G61" s="2"/>
      <c r="H61" s="2"/>
      <c r="I61" s="2"/>
      <c r="J61" s="2"/>
      <c r="K61" s="2"/>
      <c r="L61" s="2"/>
      <c r="M61" s="2"/>
      <c r="N61" s="2"/>
      <c r="O61" s="14"/>
      <c r="P61" s="14"/>
      <c r="Q61" s="14"/>
      <c r="R61" s="14"/>
      <c r="S61" s="14"/>
      <c r="T61" s="14"/>
      <c r="U61" s="14"/>
      <c r="V61" s="14"/>
      <c r="W61" s="14">
        <v>5.5</v>
      </c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6">
        <v>5.4</v>
      </c>
      <c r="AJ61" s="14"/>
      <c r="AK61" s="14"/>
      <c r="AL61" s="16">
        <v>5.0999999999999996</v>
      </c>
      <c r="AM61" s="16">
        <v>4.9000000000000004</v>
      </c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38">
        <f>5.4+5.1+4.9</f>
        <v>15.4</v>
      </c>
    </row>
    <row r="62" spans="1:54">
      <c r="A62" s="11" t="s">
        <v>145</v>
      </c>
      <c r="B62" s="2"/>
      <c r="C62" s="2"/>
      <c r="D62" s="2"/>
      <c r="E62" s="3"/>
      <c r="F62" s="2"/>
      <c r="G62" s="3"/>
      <c r="H62" s="2"/>
      <c r="I62" s="2"/>
      <c r="J62" s="2"/>
      <c r="K62" s="2"/>
      <c r="L62" s="2"/>
      <c r="M62" s="2"/>
      <c r="N62" s="2"/>
      <c r="O62" s="14"/>
      <c r="P62" s="14"/>
      <c r="Q62" s="14"/>
      <c r="R62" s="16">
        <v>6.4</v>
      </c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6">
        <v>4.5</v>
      </c>
      <c r="AL62" s="14"/>
      <c r="AM62" s="14"/>
      <c r="AN62" s="14"/>
      <c r="AO62" s="14"/>
      <c r="AP62" s="14"/>
      <c r="AQ62" s="16">
        <f>69/15</f>
        <v>4.5999999999999996</v>
      </c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0">
        <f>6.4+4.5+4.6</f>
        <v>15.5</v>
      </c>
    </row>
    <row r="63" spans="1:54">
      <c r="A63" s="11" t="s">
        <v>124</v>
      </c>
      <c r="B63" s="2"/>
      <c r="C63" s="2"/>
      <c r="D63" s="2"/>
      <c r="E63" s="3"/>
      <c r="F63" s="2"/>
      <c r="G63" s="2"/>
      <c r="H63" s="2"/>
      <c r="I63" s="2"/>
      <c r="J63" s="2"/>
      <c r="K63" s="2"/>
      <c r="L63" s="2"/>
      <c r="M63" s="2"/>
      <c r="N63" s="16">
        <v>4.4000000000000004</v>
      </c>
      <c r="O63" s="14"/>
      <c r="P63" s="14"/>
      <c r="Q63" s="14"/>
      <c r="R63" s="14"/>
      <c r="S63" s="14"/>
      <c r="T63" s="14"/>
      <c r="U63" s="16">
        <v>6.7</v>
      </c>
      <c r="V63" s="14"/>
      <c r="W63" s="14"/>
      <c r="X63" s="14"/>
      <c r="Y63" s="14"/>
      <c r="Z63" s="14"/>
      <c r="AA63" s="14"/>
      <c r="AB63" s="14"/>
      <c r="AC63" s="14"/>
      <c r="AD63" s="16">
        <f>70.5/15</f>
        <v>4.7</v>
      </c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0">
        <f>4.4+U63+AD63</f>
        <v>15.8</v>
      </c>
    </row>
    <row r="64" spans="1:54" hidden="1">
      <c r="A64" s="18" t="s">
        <v>20</v>
      </c>
      <c r="B64" s="14"/>
      <c r="C64" s="14"/>
      <c r="D64" s="14">
        <v>5.9</v>
      </c>
      <c r="E64" s="19"/>
      <c r="F64" s="14"/>
      <c r="G64" s="14"/>
      <c r="H64" s="19">
        <f>53.9/12.5</f>
        <v>4.3120000000000003</v>
      </c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20">
        <f>H64+D64</f>
        <v>10.212</v>
      </c>
    </row>
    <row r="65" spans="1:54">
      <c r="A65" s="11" t="s">
        <v>123</v>
      </c>
      <c r="B65" s="2"/>
      <c r="C65" s="2"/>
      <c r="D65" s="2"/>
      <c r="E65" s="3"/>
      <c r="F65" s="2"/>
      <c r="G65" s="2"/>
      <c r="H65" s="2"/>
      <c r="I65" s="2"/>
      <c r="J65" s="2"/>
      <c r="K65" s="2"/>
      <c r="L65" s="2"/>
      <c r="M65" s="2"/>
      <c r="N65" s="14">
        <v>8.4</v>
      </c>
      <c r="O65" s="14"/>
      <c r="P65" s="14"/>
      <c r="Q65" s="14"/>
      <c r="R65" s="14"/>
      <c r="S65" s="16">
        <v>4.5999999999999996</v>
      </c>
      <c r="T65" s="14"/>
      <c r="U65" s="14"/>
      <c r="V65" s="14"/>
      <c r="W65" s="14"/>
      <c r="X65" s="14"/>
      <c r="Y65" s="14"/>
      <c r="Z65" s="14"/>
      <c r="AA65" s="16">
        <v>6</v>
      </c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6">
        <v>5.9</v>
      </c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0">
        <f>S65+AA65+AP65</f>
        <v>16.5</v>
      </c>
    </row>
    <row r="66" spans="1:54">
      <c r="A66" s="26" t="s">
        <v>43</v>
      </c>
      <c r="B66" s="2"/>
      <c r="C66" s="2"/>
      <c r="D66" s="2"/>
      <c r="E66" s="9">
        <f>98.8/12.5</f>
        <v>7.9039999999999999</v>
      </c>
      <c r="F66" s="2"/>
      <c r="G66" s="2"/>
      <c r="H66" s="2"/>
      <c r="I66" s="2"/>
      <c r="J66" s="2"/>
      <c r="K66" s="2"/>
      <c r="L66" s="2"/>
      <c r="M66" s="2"/>
      <c r="N66" s="2"/>
      <c r="O66" s="14"/>
      <c r="P66" s="16">
        <v>4.5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6">
        <v>4.4000000000000004</v>
      </c>
      <c r="AW66" s="14"/>
      <c r="AX66" s="14"/>
      <c r="AY66" s="14"/>
      <c r="AZ66" s="14"/>
      <c r="BA66" s="14"/>
      <c r="BB66" s="10">
        <f>P66+E66+AV66</f>
        <v>16.804000000000002</v>
      </c>
    </row>
    <row r="67" spans="1:54">
      <c r="A67" s="11" t="s">
        <v>24</v>
      </c>
      <c r="B67" s="2"/>
      <c r="C67" s="2"/>
      <c r="D67" s="14">
        <v>8.1</v>
      </c>
      <c r="E67" s="3"/>
      <c r="F67" s="2"/>
      <c r="G67" s="2"/>
      <c r="H67" s="2"/>
      <c r="I67" s="2"/>
      <c r="J67" s="16">
        <v>6.7</v>
      </c>
      <c r="K67" s="2"/>
      <c r="L67" s="2"/>
      <c r="M67" s="2"/>
      <c r="N67" s="16">
        <v>5.3</v>
      </c>
      <c r="O67" s="14"/>
      <c r="P67" s="14"/>
      <c r="Q67" s="14"/>
      <c r="R67" s="14">
        <v>7.3</v>
      </c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6">
        <v>4.9000000000000004</v>
      </c>
      <c r="AX67" s="14"/>
      <c r="AY67" s="14">
        <v>6.9</v>
      </c>
      <c r="AZ67" s="14"/>
      <c r="BA67" s="14"/>
      <c r="BB67" s="38">
        <f>N67+J67+AW67</f>
        <v>16.899999999999999</v>
      </c>
    </row>
    <row r="68" spans="1:54">
      <c r="A68" s="11" t="s">
        <v>25</v>
      </c>
      <c r="B68" s="2"/>
      <c r="C68" s="2"/>
      <c r="D68" s="16">
        <v>5.8</v>
      </c>
      <c r="E68" s="3"/>
      <c r="F68" s="2"/>
      <c r="G68" s="2"/>
      <c r="H68" s="2"/>
      <c r="I68" s="2"/>
      <c r="J68" s="2"/>
      <c r="K68" s="16">
        <v>5.3</v>
      </c>
      <c r="L68" s="2"/>
      <c r="M68" s="2"/>
      <c r="N68" s="2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6">
        <v>5.9</v>
      </c>
      <c r="AZ68" s="14"/>
      <c r="BA68" s="14"/>
      <c r="BB68" s="38">
        <f>K68+D68+AY68</f>
        <v>17</v>
      </c>
    </row>
    <row r="69" spans="1:54">
      <c r="A69" s="11" t="s">
        <v>14</v>
      </c>
      <c r="B69" s="2"/>
      <c r="C69" s="16">
        <f>60/10</f>
        <v>6</v>
      </c>
      <c r="D69" s="2"/>
      <c r="E69" s="3"/>
      <c r="F69" s="2"/>
      <c r="G69" s="2"/>
      <c r="H69" s="2"/>
      <c r="I69" s="2"/>
      <c r="J69" s="2"/>
      <c r="K69" s="2"/>
      <c r="L69" s="16">
        <v>5.4</v>
      </c>
      <c r="M69" s="2"/>
      <c r="N69" s="2"/>
      <c r="O69" s="14"/>
      <c r="P69" s="14"/>
      <c r="Q69" s="14"/>
      <c r="R69" s="16">
        <v>6</v>
      </c>
      <c r="S69" s="14"/>
      <c r="T69" s="14"/>
      <c r="U69" s="14"/>
      <c r="V69" s="14"/>
      <c r="W69" s="14"/>
      <c r="X69" s="14"/>
      <c r="Y69" s="14"/>
      <c r="Z69" s="14"/>
      <c r="AA69" s="14">
        <v>6.4</v>
      </c>
      <c r="AB69" s="14"/>
      <c r="AC69" s="14"/>
      <c r="AD69" s="14"/>
      <c r="AE69" s="14"/>
      <c r="AF69" s="14"/>
      <c r="AG69" s="14"/>
      <c r="AH69" s="14"/>
      <c r="AI69" s="14"/>
      <c r="AJ69" s="14"/>
      <c r="AK69" s="14">
        <v>6.4</v>
      </c>
      <c r="AL69" s="14"/>
      <c r="AM69" s="14"/>
      <c r="AN69" s="14"/>
      <c r="AO69" s="14"/>
      <c r="AP69" s="14"/>
      <c r="AQ69" s="14"/>
      <c r="AR69" s="14"/>
      <c r="AS69" s="14"/>
      <c r="AT69" s="14"/>
      <c r="AU69" s="14">
        <v>6</v>
      </c>
      <c r="AV69" s="14"/>
      <c r="AW69" s="14"/>
      <c r="AX69" s="14"/>
      <c r="AY69" s="14"/>
      <c r="AZ69" s="14"/>
      <c r="BA69" s="14"/>
      <c r="BB69" s="10">
        <f>L69+C69+R69</f>
        <v>17.399999999999999</v>
      </c>
    </row>
    <row r="70" spans="1:54">
      <c r="A70" s="11" t="s">
        <v>85</v>
      </c>
      <c r="B70" s="1"/>
      <c r="C70" s="2"/>
      <c r="D70" s="2"/>
      <c r="E70" s="2"/>
      <c r="F70" s="2"/>
      <c r="G70" s="2"/>
      <c r="H70" s="2"/>
      <c r="I70" s="2"/>
      <c r="J70" s="16">
        <v>5</v>
      </c>
      <c r="K70" s="2"/>
      <c r="L70" s="2"/>
      <c r="M70" s="2"/>
      <c r="N70" s="2"/>
      <c r="O70" s="14"/>
      <c r="P70" s="14"/>
      <c r="Q70" s="16">
        <v>4.5999999999999996</v>
      </c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>
        <v>10.8</v>
      </c>
      <c r="AH70" s="14"/>
      <c r="AI70" s="14"/>
      <c r="AJ70" s="14"/>
      <c r="AK70" s="16">
        <v>7.8</v>
      </c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38">
        <f>9.6+7.8</f>
        <v>17.399999999999999</v>
      </c>
    </row>
    <row r="71" spans="1:54" hidden="1">
      <c r="A71" s="18" t="s">
        <v>28</v>
      </c>
      <c r="B71" s="14"/>
      <c r="C71" s="14"/>
      <c r="D71" s="14">
        <v>4.3</v>
      </c>
      <c r="E71" s="19"/>
      <c r="F71" s="14"/>
      <c r="G71" s="14"/>
      <c r="H71" s="19">
        <v>6.8</v>
      </c>
      <c r="I71" s="14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20">
        <f>H71+D71</f>
        <v>11.1</v>
      </c>
    </row>
    <row r="72" spans="1:54">
      <c r="A72" s="11" t="s">
        <v>34</v>
      </c>
      <c r="B72" s="2"/>
      <c r="C72" s="2"/>
      <c r="D72" s="2"/>
      <c r="E72" s="19">
        <v>7.5</v>
      </c>
      <c r="F72" s="2"/>
      <c r="G72" s="2"/>
      <c r="H72" s="2"/>
      <c r="I72" s="16">
        <v>6.6</v>
      </c>
      <c r="J72" s="2"/>
      <c r="K72" s="2"/>
      <c r="L72" s="2"/>
      <c r="M72" s="2"/>
      <c r="N72" s="2"/>
      <c r="O72" s="14"/>
      <c r="P72" s="14"/>
      <c r="Q72" s="14"/>
      <c r="R72" s="14"/>
      <c r="S72" s="14"/>
      <c r="T72" s="16">
        <v>5.9</v>
      </c>
      <c r="U72" s="14"/>
      <c r="V72" s="14"/>
      <c r="W72" s="14"/>
      <c r="X72" s="14"/>
      <c r="Y72" s="14"/>
      <c r="Z72" s="14"/>
      <c r="AA72" s="14"/>
      <c r="AB72" s="14">
        <v>6.7</v>
      </c>
      <c r="AC72" s="14"/>
      <c r="AD72" s="14"/>
      <c r="AE72" s="14"/>
      <c r="AF72" s="14"/>
      <c r="AG72" s="14"/>
      <c r="AH72" s="14"/>
      <c r="AI72" s="14">
        <v>7.4</v>
      </c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6">
        <v>5</v>
      </c>
      <c r="AY72" s="14"/>
      <c r="AZ72" s="14"/>
      <c r="BA72" s="14"/>
      <c r="BB72" s="10">
        <f>I72+T72+AX72</f>
        <v>17.5</v>
      </c>
    </row>
    <row r="73" spans="1:54">
      <c r="A73" s="11" t="s">
        <v>22</v>
      </c>
      <c r="B73" s="2"/>
      <c r="C73" s="2"/>
      <c r="D73" s="14">
        <v>7</v>
      </c>
      <c r="E73" s="3"/>
      <c r="F73" s="2"/>
      <c r="G73" s="2"/>
      <c r="H73" s="2"/>
      <c r="I73" s="2"/>
      <c r="J73" s="2"/>
      <c r="K73" s="14">
        <v>6.3</v>
      </c>
      <c r="L73" s="2"/>
      <c r="M73" s="2"/>
      <c r="N73" s="2"/>
      <c r="O73" s="14"/>
      <c r="P73" s="14"/>
      <c r="Q73" s="16">
        <v>5.9</v>
      </c>
      <c r="R73" s="14"/>
      <c r="S73" s="14"/>
      <c r="T73" s="14"/>
      <c r="U73" s="14"/>
      <c r="V73" s="14"/>
      <c r="W73" s="16">
        <v>5.9</v>
      </c>
      <c r="X73" s="14"/>
      <c r="Y73" s="14"/>
      <c r="Z73" s="14"/>
      <c r="AA73" s="14"/>
      <c r="AB73" s="14"/>
      <c r="AC73" s="14"/>
      <c r="AD73" s="14"/>
      <c r="AE73" s="16">
        <v>5.9</v>
      </c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>
        <v>6</v>
      </c>
      <c r="AT73" s="14"/>
      <c r="AU73" s="14"/>
      <c r="AV73" s="14">
        <v>5.9</v>
      </c>
      <c r="AW73" s="14"/>
      <c r="AX73" s="14"/>
      <c r="AY73" s="14"/>
      <c r="AZ73" s="14"/>
      <c r="BA73" s="14"/>
      <c r="BB73" s="38">
        <f>Q73+W73+AE73</f>
        <v>17.700000000000003</v>
      </c>
    </row>
    <row r="74" spans="1:54">
      <c r="A74" s="18" t="s">
        <v>213</v>
      </c>
      <c r="B74" s="14"/>
      <c r="C74" s="14"/>
      <c r="D74" s="14"/>
      <c r="E74" s="19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6">
        <v>5</v>
      </c>
      <c r="AJ74" s="16">
        <v>5</v>
      </c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6">
        <v>8.1999999999999993</v>
      </c>
      <c r="AY74" s="14"/>
      <c r="AZ74" s="14"/>
      <c r="BA74" s="14"/>
      <c r="BB74" s="38">
        <f>10+8.2</f>
        <v>18.2</v>
      </c>
    </row>
    <row r="75" spans="1:54" hidden="1">
      <c r="A75" s="18" t="s">
        <v>5</v>
      </c>
      <c r="B75" s="19">
        <v>5.3</v>
      </c>
      <c r="C75" s="14"/>
      <c r="D75" s="14"/>
      <c r="E75" s="19">
        <v>7</v>
      </c>
      <c r="F75" s="14"/>
      <c r="G75" s="14"/>
      <c r="H75" s="14"/>
      <c r="I75" s="14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20">
        <f>B75+E75</f>
        <v>12.3</v>
      </c>
    </row>
    <row r="76" spans="1:54">
      <c r="A76" s="11" t="s">
        <v>23</v>
      </c>
      <c r="B76" s="2"/>
      <c r="C76" s="2"/>
      <c r="D76" s="16">
        <v>7.6</v>
      </c>
      <c r="E76" s="3"/>
      <c r="F76" s="2"/>
      <c r="G76" s="2"/>
      <c r="H76" s="2"/>
      <c r="I76" s="2"/>
      <c r="J76" s="2"/>
      <c r="K76" s="2"/>
      <c r="L76" s="2"/>
      <c r="M76" s="14">
        <v>7.8</v>
      </c>
      <c r="N76" s="2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6">
        <v>5.0999999999999996</v>
      </c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6">
        <v>6.5</v>
      </c>
      <c r="AZ76" s="14"/>
      <c r="BA76" s="14"/>
      <c r="BB76" s="38">
        <f>D76+Y76+AY76</f>
        <v>19.2</v>
      </c>
    </row>
    <row r="77" spans="1:54">
      <c r="A77" s="11" t="s">
        <v>179</v>
      </c>
      <c r="B77" s="2"/>
      <c r="C77" s="2"/>
      <c r="D77" s="2"/>
      <c r="E77" s="3"/>
      <c r="F77" s="2"/>
      <c r="G77" s="2"/>
      <c r="H77" s="2"/>
      <c r="I77" s="2"/>
      <c r="J77" s="2"/>
      <c r="K77" s="2"/>
      <c r="L77" s="2"/>
      <c r="M77" s="2"/>
      <c r="N77" s="2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6">
        <v>5.7</v>
      </c>
      <c r="AB77" s="14"/>
      <c r="AC77" s="14"/>
      <c r="AD77" s="14"/>
      <c r="AE77" s="14"/>
      <c r="AF77" s="14"/>
      <c r="AG77" s="14"/>
      <c r="AH77" s="14"/>
      <c r="AI77" s="14"/>
      <c r="AJ77" s="14"/>
      <c r="AK77" s="14">
        <v>15.4</v>
      </c>
      <c r="AL77" s="14"/>
      <c r="AM77" s="14"/>
      <c r="AN77" s="14"/>
      <c r="AO77" s="14"/>
      <c r="AP77" s="14"/>
      <c r="AQ77" s="14"/>
      <c r="AR77" s="14"/>
      <c r="AS77" s="14"/>
      <c r="AT77" s="14"/>
      <c r="AU77" s="16">
        <v>6.4</v>
      </c>
      <c r="AV77" s="14"/>
      <c r="AW77" s="14"/>
      <c r="AX77" s="14"/>
      <c r="AY77" s="14"/>
      <c r="AZ77" s="16">
        <v>7.2</v>
      </c>
      <c r="BA77" s="14"/>
      <c r="BB77" s="38">
        <f>5.7+7.2+6.4</f>
        <v>19.3</v>
      </c>
    </row>
    <row r="78" spans="1:54">
      <c r="A78" s="11" t="s">
        <v>75</v>
      </c>
      <c r="B78" s="2"/>
      <c r="C78" s="2"/>
      <c r="D78" s="2"/>
      <c r="E78" s="3"/>
      <c r="F78" s="2"/>
      <c r="G78" s="14">
        <v>8.1999999999999993</v>
      </c>
      <c r="H78" s="2"/>
      <c r="I78" s="2"/>
      <c r="J78" s="2"/>
      <c r="K78" s="2"/>
      <c r="L78" s="16">
        <v>6.4</v>
      </c>
      <c r="M78" s="2"/>
      <c r="N78" s="2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6">
        <v>7.8</v>
      </c>
      <c r="AL78" s="14"/>
      <c r="AM78" s="14"/>
      <c r="AN78" s="14"/>
      <c r="AO78" s="14"/>
      <c r="AP78" s="14"/>
      <c r="AQ78" s="16">
        <v>5.6</v>
      </c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38">
        <f>L78+AK78+AQ78</f>
        <v>19.799999999999997</v>
      </c>
    </row>
    <row r="79" spans="1:54">
      <c r="A79" s="11" t="s">
        <v>1</v>
      </c>
      <c r="B79" s="9">
        <f>71.4/10</f>
        <v>7.1400000000000006</v>
      </c>
      <c r="C79" s="14"/>
      <c r="D79" s="14"/>
      <c r="E79" s="19">
        <v>9.1999999999999993</v>
      </c>
      <c r="F79" s="2"/>
      <c r="G79" s="2"/>
      <c r="H79" s="2"/>
      <c r="I79" s="16">
        <v>5.6</v>
      </c>
      <c r="J79" s="2"/>
      <c r="K79" s="2"/>
      <c r="L79" s="2"/>
      <c r="M79" s="2"/>
      <c r="N79" s="2"/>
      <c r="O79" s="14"/>
      <c r="P79" s="14"/>
      <c r="Q79" s="14"/>
      <c r="R79" s="14"/>
      <c r="S79" s="14"/>
      <c r="T79" s="14"/>
      <c r="U79" s="14"/>
      <c r="V79" s="16">
        <v>7.2</v>
      </c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0">
        <f>B79+I79+V79</f>
        <v>19.940000000000001</v>
      </c>
    </row>
    <row r="80" spans="1:54" hidden="1">
      <c r="A80" s="18" t="s">
        <v>30</v>
      </c>
      <c r="B80" s="14"/>
      <c r="C80" s="14"/>
      <c r="D80" s="14">
        <v>4.9000000000000004</v>
      </c>
      <c r="E80" s="19"/>
      <c r="F80" s="14"/>
      <c r="G80" s="14"/>
      <c r="H80" s="19">
        <v>10.1</v>
      </c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20">
        <f>H80+D80</f>
        <v>15</v>
      </c>
    </row>
    <row r="81" spans="1:54">
      <c r="A81" s="11" t="s">
        <v>89</v>
      </c>
      <c r="B81" s="1"/>
      <c r="C81" s="2"/>
      <c r="D81" s="2"/>
      <c r="E81" s="2"/>
      <c r="F81" s="2"/>
      <c r="G81" s="2"/>
      <c r="H81" s="2"/>
      <c r="I81" s="2"/>
      <c r="J81" s="16">
        <v>6.1</v>
      </c>
      <c r="K81" s="2"/>
      <c r="L81" s="2"/>
      <c r="M81" s="2"/>
      <c r="N81" s="2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6">
        <v>6.5</v>
      </c>
      <c r="AP81" s="14"/>
      <c r="AQ81" s="16">
        <v>7.9</v>
      </c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38">
        <f>J81+AO81+AQ81</f>
        <v>20.5</v>
      </c>
    </row>
    <row r="82" spans="1:54">
      <c r="A82" s="11" t="s">
        <v>102</v>
      </c>
      <c r="B82" s="1"/>
      <c r="C82" s="2"/>
      <c r="D82" s="2"/>
      <c r="E82" s="2"/>
      <c r="F82" s="2"/>
      <c r="G82" s="2"/>
      <c r="H82" s="2"/>
      <c r="I82" s="2"/>
      <c r="J82" s="2"/>
      <c r="K82" s="16">
        <v>6.8</v>
      </c>
      <c r="L82" s="2"/>
      <c r="M82" s="2"/>
      <c r="N82" s="2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6">
        <v>8.6</v>
      </c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6">
        <v>5.8</v>
      </c>
      <c r="AZ82" s="14"/>
      <c r="BA82" s="14"/>
      <c r="BB82" s="38">
        <f>K82+AE82+AY82</f>
        <v>21.2</v>
      </c>
    </row>
    <row r="83" spans="1:54">
      <c r="A83" s="11" t="s">
        <v>229</v>
      </c>
      <c r="B83" s="2"/>
      <c r="C83" s="2"/>
      <c r="D83" s="2"/>
      <c r="E83" s="3"/>
      <c r="F83" s="2"/>
      <c r="G83" s="2"/>
      <c r="H83" s="2"/>
      <c r="I83" s="2"/>
      <c r="J83" s="2"/>
      <c r="K83" s="2"/>
      <c r="L83" s="2"/>
      <c r="M83" s="2"/>
      <c r="N83" s="2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6">
        <v>6.1</v>
      </c>
      <c r="AN83" s="14"/>
      <c r="AO83" s="14"/>
      <c r="AP83" s="14"/>
      <c r="AQ83" s="14"/>
      <c r="AR83" s="14"/>
      <c r="AS83" s="14"/>
      <c r="AT83" s="14"/>
      <c r="AU83" s="14"/>
      <c r="AV83" s="16">
        <v>7.5</v>
      </c>
      <c r="AW83" s="14"/>
      <c r="AX83" s="14"/>
      <c r="AY83" s="16">
        <v>8</v>
      </c>
      <c r="AZ83" s="14"/>
      <c r="BA83" s="14"/>
      <c r="BB83" s="38">
        <f>6.1+7.5+8</f>
        <v>21.6</v>
      </c>
    </row>
    <row r="84" spans="1:54">
      <c r="A84" s="11" t="s">
        <v>180</v>
      </c>
      <c r="B84" s="2"/>
      <c r="C84" s="2"/>
      <c r="D84" s="2"/>
      <c r="E84" s="3"/>
      <c r="F84" s="2"/>
      <c r="G84" s="2"/>
      <c r="H84" s="2"/>
      <c r="I84" s="2"/>
      <c r="J84" s="2"/>
      <c r="K84" s="2"/>
      <c r="L84" s="2"/>
      <c r="M84" s="2"/>
      <c r="N84" s="2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6">
        <v>7.8</v>
      </c>
      <c r="AB84" s="14"/>
      <c r="AC84" s="14"/>
      <c r="AD84" s="14">
        <v>8.9</v>
      </c>
      <c r="AE84" s="14"/>
      <c r="AF84" s="14"/>
      <c r="AG84" s="14"/>
      <c r="AH84" s="16">
        <v>6.9</v>
      </c>
      <c r="AI84" s="14"/>
      <c r="AJ84" s="14"/>
      <c r="AK84" s="14"/>
      <c r="AL84" s="14"/>
      <c r="AM84" s="14"/>
      <c r="AN84" s="14"/>
      <c r="AO84" s="14"/>
      <c r="AP84" s="14">
        <v>14.4</v>
      </c>
      <c r="AQ84" s="14">
        <v>12.8</v>
      </c>
      <c r="AR84" s="14"/>
      <c r="AS84" s="14"/>
      <c r="AT84" s="14"/>
      <c r="AU84" s="14"/>
      <c r="AV84" s="14"/>
      <c r="AW84" s="14">
        <v>7.9</v>
      </c>
      <c r="AX84" s="14"/>
      <c r="AY84" s="14"/>
      <c r="AZ84" s="16">
        <v>7.5</v>
      </c>
      <c r="BA84" s="14"/>
      <c r="BB84" s="38">
        <f>7.8+7.5+6.9</f>
        <v>22.200000000000003</v>
      </c>
    </row>
    <row r="85" spans="1:54">
      <c r="A85" s="11" t="s">
        <v>94</v>
      </c>
      <c r="B85" s="1"/>
      <c r="C85" s="2"/>
      <c r="D85" s="2"/>
      <c r="E85" s="2"/>
      <c r="F85" s="2"/>
      <c r="G85" s="2"/>
      <c r="H85" s="2"/>
      <c r="I85" s="2"/>
      <c r="J85" s="16">
        <v>3.8</v>
      </c>
      <c r="K85" s="2"/>
      <c r="L85" s="2"/>
      <c r="M85" s="2"/>
      <c r="N85" s="2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6">
        <v>8.6999999999999993</v>
      </c>
      <c r="AH85" s="14"/>
      <c r="AI85" s="14"/>
      <c r="AJ85" s="14"/>
      <c r="AK85" s="14"/>
      <c r="AL85" s="14"/>
      <c r="AM85" s="14"/>
      <c r="AN85" s="14"/>
      <c r="AO85" s="16">
        <v>10.8</v>
      </c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38">
        <f>J85+AG85+AO85</f>
        <v>23.3</v>
      </c>
    </row>
    <row r="86" spans="1:54">
      <c r="A86" s="11" t="s">
        <v>100</v>
      </c>
      <c r="B86" s="1"/>
      <c r="C86" s="2"/>
      <c r="D86" s="2"/>
      <c r="E86" s="2"/>
      <c r="F86" s="2"/>
      <c r="G86" s="2"/>
      <c r="H86" s="2"/>
      <c r="I86" s="2"/>
      <c r="J86" s="2"/>
      <c r="K86" s="16">
        <v>6.7</v>
      </c>
      <c r="L86" s="2"/>
      <c r="M86" s="2"/>
      <c r="N86" s="2"/>
      <c r="O86" s="14"/>
      <c r="P86" s="14"/>
      <c r="Q86" s="14"/>
      <c r="R86" s="14"/>
      <c r="S86" s="14"/>
      <c r="T86" s="14"/>
      <c r="U86" s="14"/>
      <c r="V86" s="14"/>
      <c r="W86" s="16">
        <v>5.9</v>
      </c>
      <c r="X86" s="14"/>
      <c r="Y86" s="14"/>
      <c r="Z86" s="14"/>
      <c r="AA86" s="14"/>
      <c r="AB86" s="14"/>
      <c r="AC86" s="14"/>
      <c r="AD86" s="14"/>
      <c r="AE86" s="16">
        <v>13.7</v>
      </c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38">
        <f>K86+W86+AE86</f>
        <v>26.3</v>
      </c>
    </row>
    <row r="87" spans="1:54">
      <c r="A87" s="11" t="s">
        <v>147</v>
      </c>
      <c r="B87" s="2"/>
      <c r="C87" s="2"/>
      <c r="D87" s="2"/>
      <c r="E87" s="3"/>
      <c r="F87" s="2"/>
      <c r="G87" s="2"/>
      <c r="H87" s="2"/>
      <c r="I87" s="2"/>
      <c r="J87" s="2"/>
      <c r="K87" s="2"/>
      <c r="L87" s="2"/>
      <c r="M87" s="2"/>
      <c r="N87" s="2"/>
      <c r="O87" s="14"/>
      <c r="P87" s="14"/>
      <c r="Q87" s="14"/>
      <c r="R87" s="14"/>
      <c r="S87" s="16">
        <v>10.1</v>
      </c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6">
        <v>7.2</v>
      </c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6">
        <v>9.3000000000000007</v>
      </c>
      <c r="BA87" s="14"/>
      <c r="BB87" s="10">
        <f>17.3+9.3</f>
        <v>26.6</v>
      </c>
    </row>
    <row r="88" spans="1:54">
      <c r="A88" s="11" t="s">
        <v>203</v>
      </c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>
        <v>3</v>
      </c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1">
        <v>3</v>
      </c>
    </row>
    <row r="89" spans="1:54">
      <c r="A89" s="11" t="s">
        <v>29</v>
      </c>
      <c r="B89" s="2"/>
      <c r="C89" s="2"/>
      <c r="D89" s="2">
        <v>3.6</v>
      </c>
      <c r="E89" s="3"/>
      <c r="F89" s="2"/>
      <c r="G89" s="2"/>
      <c r="H89" s="2"/>
      <c r="I89" s="2"/>
      <c r="J89" s="2"/>
      <c r="K89" s="2"/>
      <c r="L89" s="2"/>
      <c r="M89" s="2"/>
      <c r="N89" s="2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1">
        <v>3.6</v>
      </c>
    </row>
    <row r="90" spans="1:54">
      <c r="A90" s="11" t="s">
        <v>187</v>
      </c>
      <c r="B90" s="2"/>
      <c r="C90" s="2"/>
      <c r="D90" s="2"/>
      <c r="E90" s="3"/>
      <c r="F90" s="2"/>
      <c r="G90" s="2"/>
      <c r="H90" s="2"/>
      <c r="I90" s="2"/>
      <c r="J90" s="2"/>
      <c r="K90" s="2"/>
      <c r="L90" s="2"/>
      <c r="M90" s="2"/>
      <c r="N90" s="2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>
        <v>3.7</v>
      </c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1">
        <v>3.7</v>
      </c>
    </row>
    <row r="91" spans="1:54">
      <c r="A91" s="11" t="s">
        <v>188</v>
      </c>
      <c r="B91" s="2"/>
      <c r="C91" s="2"/>
      <c r="D91" s="2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>
        <v>3.8</v>
      </c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1">
        <v>3.8</v>
      </c>
    </row>
    <row r="92" spans="1:54">
      <c r="A92" s="11" t="s">
        <v>49</v>
      </c>
      <c r="B92" s="2"/>
      <c r="C92" s="2"/>
      <c r="D92" s="2"/>
      <c r="E92" s="3">
        <v>3.9</v>
      </c>
      <c r="F92" s="2"/>
      <c r="G92" s="2"/>
      <c r="H92" s="2"/>
      <c r="I92" s="2"/>
      <c r="J92" s="2"/>
      <c r="K92" s="2"/>
      <c r="L92" s="2"/>
      <c r="M92" s="2"/>
      <c r="N92" s="2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1">
        <v>3.9</v>
      </c>
    </row>
    <row r="93" spans="1:54">
      <c r="A93" s="26" t="s">
        <v>264</v>
      </c>
      <c r="B93" s="2"/>
      <c r="C93" s="2"/>
      <c r="D93" s="2"/>
      <c r="E93" s="3"/>
      <c r="F93" s="2"/>
      <c r="G93" s="2"/>
      <c r="H93" s="2"/>
      <c r="I93" s="2"/>
      <c r="J93" s="2"/>
      <c r="K93" s="2"/>
      <c r="L93" s="2"/>
      <c r="M93" s="2"/>
      <c r="N93" s="2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>
        <v>4</v>
      </c>
      <c r="AZ93" s="14"/>
      <c r="BA93" s="14"/>
      <c r="BB93" s="11">
        <v>4</v>
      </c>
    </row>
    <row r="94" spans="1:54">
      <c r="A94" s="26" t="s">
        <v>177</v>
      </c>
      <c r="B94" s="2"/>
      <c r="C94" s="2"/>
      <c r="D94" s="2"/>
      <c r="E94" s="3"/>
      <c r="F94" s="2"/>
      <c r="G94" s="2"/>
      <c r="H94" s="2"/>
      <c r="I94" s="2"/>
      <c r="J94" s="2"/>
      <c r="K94" s="2"/>
      <c r="L94" s="2"/>
      <c r="M94" s="2"/>
      <c r="N94" s="2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>
        <v>4.0999999999999996</v>
      </c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1">
        <v>4.0999999999999996</v>
      </c>
    </row>
    <row r="95" spans="1:54">
      <c r="A95" s="26" t="s">
        <v>247</v>
      </c>
      <c r="B95" s="2"/>
      <c r="C95" s="2"/>
      <c r="D95" s="2"/>
      <c r="E95" s="3"/>
      <c r="F95" s="2"/>
      <c r="G95" s="2"/>
      <c r="H95" s="2"/>
      <c r="I95" s="2"/>
      <c r="J95" s="2"/>
      <c r="K95" s="2"/>
      <c r="L95" s="2"/>
      <c r="M95" s="2"/>
      <c r="N95" s="2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>
        <v>4.0999999999999996</v>
      </c>
      <c r="AV95" s="14"/>
      <c r="AW95" s="14"/>
      <c r="AX95" s="14"/>
      <c r="AY95" s="14"/>
      <c r="AZ95" s="14"/>
      <c r="BA95" s="14"/>
      <c r="BB95" s="11">
        <v>4.0999999999999996</v>
      </c>
    </row>
    <row r="96" spans="1:54">
      <c r="A96" s="26" t="s">
        <v>163</v>
      </c>
      <c r="B96" s="2"/>
      <c r="C96" s="2"/>
      <c r="D96" s="2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14"/>
      <c r="R96" s="14"/>
      <c r="S96" s="14"/>
      <c r="T96" s="14"/>
      <c r="U96" s="14"/>
      <c r="V96" s="14"/>
      <c r="W96" s="14">
        <v>4.2</v>
      </c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1">
        <v>4.2</v>
      </c>
    </row>
    <row r="97" spans="1:54">
      <c r="A97" s="11" t="s">
        <v>237</v>
      </c>
      <c r="B97" s="2"/>
      <c r="C97" s="2"/>
      <c r="D97" s="2"/>
      <c r="E97" s="3"/>
      <c r="F97" s="2"/>
      <c r="G97" s="2"/>
      <c r="H97" s="2"/>
      <c r="I97" s="2"/>
      <c r="J97" s="2"/>
      <c r="K97" s="2"/>
      <c r="L97" s="2"/>
      <c r="M97" s="2"/>
      <c r="N97" s="2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>
        <v>4.3</v>
      </c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1">
        <v>4.3</v>
      </c>
    </row>
    <row r="98" spans="1:54">
      <c r="A98" s="11" t="s">
        <v>60</v>
      </c>
      <c r="B98" s="2"/>
      <c r="C98" s="2"/>
      <c r="D98" s="2"/>
      <c r="E98" s="3"/>
      <c r="F98" s="3">
        <f>55.3/12.5</f>
        <v>4.4239999999999995</v>
      </c>
      <c r="G98" s="3"/>
      <c r="H98" s="2"/>
      <c r="I98" s="2"/>
      <c r="J98" s="2"/>
      <c r="K98" s="2"/>
      <c r="L98" s="2"/>
      <c r="M98" s="2"/>
      <c r="N98" s="2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1">
        <v>4.4000000000000004</v>
      </c>
    </row>
    <row r="99" spans="1:54">
      <c r="A99" s="26" t="s">
        <v>256</v>
      </c>
      <c r="B99" s="2"/>
      <c r="C99" s="2"/>
      <c r="D99" s="2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>
        <v>4.4000000000000004</v>
      </c>
      <c r="AW99" s="14"/>
      <c r="AX99" s="14"/>
      <c r="AY99" s="14"/>
      <c r="AZ99" s="14"/>
      <c r="BA99" s="14"/>
      <c r="BB99" s="11">
        <v>4.4000000000000004</v>
      </c>
    </row>
    <row r="100" spans="1:54">
      <c r="A100" s="11" t="s">
        <v>266</v>
      </c>
      <c r="B100" s="2"/>
      <c r="C100" s="2"/>
      <c r="D100" s="2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>
        <v>4.5</v>
      </c>
      <c r="AZ100" s="14"/>
      <c r="BA100" s="14"/>
      <c r="BB100" s="12">
        <v>4.5</v>
      </c>
    </row>
    <row r="101" spans="1:54">
      <c r="A101" s="18" t="s">
        <v>219</v>
      </c>
      <c r="B101" s="15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>
        <v>4.5999999999999996</v>
      </c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8">
        <v>4.5999999999999996</v>
      </c>
    </row>
    <row r="102" spans="1:54">
      <c r="A102" s="11" t="s">
        <v>45</v>
      </c>
      <c r="B102" s="2"/>
      <c r="C102" s="2"/>
      <c r="D102" s="2"/>
      <c r="E102" s="3">
        <f>59/12.5</f>
        <v>4.72</v>
      </c>
      <c r="F102" s="2"/>
      <c r="G102" s="2"/>
      <c r="H102" s="2"/>
      <c r="I102" s="2"/>
      <c r="J102" s="2"/>
      <c r="K102" s="2"/>
      <c r="L102" s="2"/>
      <c r="M102" s="2"/>
      <c r="N102" s="2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1">
        <v>4.7</v>
      </c>
    </row>
    <row r="103" spans="1:54">
      <c r="A103" s="18" t="s">
        <v>216</v>
      </c>
      <c r="B103" s="14"/>
      <c r="C103" s="14"/>
      <c r="D103" s="14"/>
      <c r="E103" s="19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>
        <v>4.7</v>
      </c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8">
        <v>4.7</v>
      </c>
    </row>
    <row r="104" spans="1:54">
      <c r="A104" s="11" t="s">
        <v>269</v>
      </c>
      <c r="B104" s="2"/>
      <c r="C104" s="2"/>
      <c r="D104" s="2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>
        <v>4.7</v>
      </c>
      <c r="BA104" s="14"/>
      <c r="BB104" s="11">
        <v>4.7</v>
      </c>
    </row>
    <row r="105" spans="1:54">
      <c r="A105" s="11" t="s">
        <v>208</v>
      </c>
      <c r="B105" s="2"/>
      <c r="C105" s="2"/>
      <c r="D105" s="2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>
        <v>4.8</v>
      </c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1">
        <v>4.8</v>
      </c>
    </row>
    <row r="106" spans="1:54">
      <c r="A106" s="11" t="s">
        <v>211</v>
      </c>
      <c r="B106" s="2"/>
      <c r="C106" s="2"/>
      <c r="D106" s="2"/>
      <c r="E106" s="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>
        <f>60/12.5</f>
        <v>4.8</v>
      </c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1">
        <v>4.8</v>
      </c>
    </row>
    <row r="107" spans="1:54">
      <c r="A107" s="11" t="s">
        <v>265</v>
      </c>
      <c r="B107" s="2"/>
      <c r="C107" s="2"/>
      <c r="D107" s="2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>
        <v>4.8</v>
      </c>
      <c r="AZ107" s="14"/>
      <c r="BA107" s="14"/>
      <c r="BB107" s="12">
        <v>4.8</v>
      </c>
    </row>
    <row r="108" spans="1:54">
      <c r="A108" s="11" t="s">
        <v>95</v>
      </c>
      <c r="B108" s="1"/>
      <c r="C108" s="2"/>
      <c r="D108" s="2"/>
      <c r="E108" s="2"/>
      <c r="F108" s="2"/>
      <c r="G108" s="2"/>
      <c r="H108" s="2"/>
      <c r="I108" s="2"/>
      <c r="J108" s="2">
        <v>4.9000000000000004</v>
      </c>
      <c r="K108" s="2"/>
      <c r="L108" s="2"/>
      <c r="M108" s="2"/>
      <c r="N108" s="2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1">
        <f>J108</f>
        <v>4.9000000000000004</v>
      </c>
    </row>
    <row r="109" spans="1:54">
      <c r="A109" s="11" t="s">
        <v>257</v>
      </c>
      <c r="B109" s="2"/>
      <c r="C109" s="2"/>
      <c r="D109" s="2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>
        <v>4.9000000000000004</v>
      </c>
      <c r="AW109" s="14"/>
      <c r="AX109" s="14"/>
      <c r="AY109" s="14"/>
      <c r="AZ109" s="14"/>
      <c r="BA109" s="14"/>
      <c r="BB109" s="11">
        <v>4.9000000000000004</v>
      </c>
    </row>
    <row r="110" spans="1:54">
      <c r="A110" s="11" t="s">
        <v>189</v>
      </c>
      <c r="B110" s="2"/>
      <c r="C110" s="2"/>
      <c r="D110" s="2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>
        <v>5</v>
      </c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1">
        <v>5</v>
      </c>
    </row>
    <row r="111" spans="1:54">
      <c r="A111" s="11" t="s">
        <v>259</v>
      </c>
      <c r="B111" s="2"/>
      <c r="C111" s="2"/>
      <c r="D111" s="2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>
        <v>5</v>
      </c>
      <c r="AX111" s="14"/>
      <c r="AY111" s="14"/>
      <c r="AZ111" s="14"/>
      <c r="BA111" s="14"/>
      <c r="BB111" s="11">
        <v>5</v>
      </c>
    </row>
    <row r="112" spans="1:54">
      <c r="A112" s="11" t="s">
        <v>46</v>
      </c>
      <c r="B112" s="2"/>
      <c r="C112" s="2"/>
      <c r="D112" s="2"/>
      <c r="E112" s="3">
        <f>65.4/12.5</f>
        <v>5.2320000000000002</v>
      </c>
      <c r="F112" s="2"/>
      <c r="G112" s="2"/>
      <c r="H112" s="2"/>
      <c r="I112" s="2"/>
      <c r="J112" s="2"/>
      <c r="K112" s="2"/>
      <c r="L112" s="2"/>
      <c r="M112" s="2"/>
      <c r="N112" s="2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1">
        <v>5.2</v>
      </c>
    </row>
    <row r="113" spans="1:54">
      <c r="A113" s="11" t="s">
        <v>161</v>
      </c>
      <c r="B113" s="2"/>
      <c r="C113" s="2"/>
      <c r="D113" s="2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14"/>
      <c r="R113" s="14"/>
      <c r="S113" s="14"/>
      <c r="T113" s="14"/>
      <c r="U113" s="14"/>
      <c r="V113" s="14"/>
      <c r="W113" s="14">
        <v>5.2</v>
      </c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1">
        <v>5.2</v>
      </c>
    </row>
    <row r="114" spans="1:54">
      <c r="A114" s="11" t="s">
        <v>133</v>
      </c>
      <c r="B114" s="2"/>
      <c r="C114" s="2"/>
      <c r="D114" s="2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14">
        <v>5.3</v>
      </c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1">
        <v>5.3</v>
      </c>
    </row>
    <row r="115" spans="1:54">
      <c r="A115" s="11" t="s">
        <v>116</v>
      </c>
      <c r="B115" s="2"/>
      <c r="C115" s="2"/>
      <c r="D115" s="2"/>
      <c r="E115" s="3"/>
      <c r="F115" s="2"/>
      <c r="G115" s="2"/>
      <c r="H115" s="2"/>
      <c r="I115" s="2"/>
      <c r="J115" s="2"/>
      <c r="K115" s="2"/>
      <c r="L115" s="2"/>
      <c r="M115" s="2">
        <v>5.4</v>
      </c>
      <c r="N115" s="2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2">
        <v>5.4</v>
      </c>
    </row>
    <row r="116" spans="1:54">
      <c r="A116" s="11" t="s">
        <v>152</v>
      </c>
      <c r="B116" s="2"/>
      <c r="C116" s="2"/>
      <c r="D116" s="2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14"/>
      <c r="P116" s="14"/>
      <c r="Q116" s="14"/>
      <c r="R116" s="14"/>
      <c r="S116" s="14"/>
      <c r="T116" s="14">
        <v>5.4</v>
      </c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1">
        <v>5.4</v>
      </c>
    </row>
    <row r="117" spans="1:54">
      <c r="A117" s="11" t="s">
        <v>227</v>
      </c>
      <c r="B117" s="2"/>
      <c r="C117" s="2"/>
      <c r="D117" s="2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>
        <v>5.4</v>
      </c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1">
        <v>5.4</v>
      </c>
    </row>
    <row r="118" spans="1:54">
      <c r="A118" s="11" t="s">
        <v>235</v>
      </c>
      <c r="B118" s="2"/>
      <c r="C118" s="2"/>
      <c r="D118" s="2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>
        <v>5.4</v>
      </c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1">
        <v>5.4</v>
      </c>
    </row>
    <row r="119" spans="1:54">
      <c r="A119" s="11" t="s">
        <v>184</v>
      </c>
      <c r="B119" s="2"/>
      <c r="C119" s="2"/>
      <c r="D119" s="2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>
        <v>5.5</v>
      </c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1">
        <v>5.5</v>
      </c>
    </row>
    <row r="120" spans="1:54">
      <c r="A120" s="11" t="s">
        <v>228</v>
      </c>
      <c r="B120" s="2"/>
      <c r="C120" s="2"/>
      <c r="D120" s="2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>
        <v>5.5</v>
      </c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1">
        <v>5.5</v>
      </c>
    </row>
    <row r="121" spans="1:54">
      <c r="A121" s="11" t="s">
        <v>246</v>
      </c>
      <c r="B121" s="2"/>
      <c r="C121" s="2"/>
      <c r="D121" s="2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>
        <v>5.5</v>
      </c>
      <c r="AV121" s="14"/>
      <c r="AW121" s="14"/>
      <c r="AX121" s="14"/>
      <c r="AY121" s="14"/>
      <c r="AZ121" s="14"/>
      <c r="BA121" s="14"/>
      <c r="BB121" s="11">
        <v>5.5</v>
      </c>
    </row>
    <row r="122" spans="1:54">
      <c r="A122" s="11" t="s">
        <v>119</v>
      </c>
      <c r="B122" s="2"/>
      <c r="C122" s="2"/>
      <c r="D122" s="2"/>
      <c r="E122" s="3"/>
      <c r="F122" s="2"/>
      <c r="G122" s="2"/>
      <c r="H122" s="2"/>
      <c r="I122" s="2"/>
      <c r="J122" s="2"/>
      <c r="K122" s="2"/>
      <c r="L122" s="2"/>
      <c r="M122" s="2"/>
      <c r="N122" s="2">
        <v>5.6</v>
      </c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2">
        <v>5.6</v>
      </c>
    </row>
    <row r="123" spans="1:54">
      <c r="A123" s="11" t="s">
        <v>185</v>
      </c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>
        <v>5.6</v>
      </c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1">
        <v>5.6</v>
      </c>
    </row>
    <row r="124" spans="1:54">
      <c r="A124" s="11" t="s">
        <v>72</v>
      </c>
      <c r="B124" s="2"/>
      <c r="C124" s="2"/>
      <c r="D124" s="2"/>
      <c r="E124" s="3"/>
      <c r="F124" s="2"/>
      <c r="G124" s="2">
        <v>5.7</v>
      </c>
      <c r="H124" s="2"/>
      <c r="I124" s="2"/>
      <c r="J124" s="2"/>
      <c r="K124" s="2"/>
      <c r="L124" s="2"/>
      <c r="M124" s="2"/>
      <c r="N124" s="2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1">
        <v>5.7</v>
      </c>
    </row>
    <row r="125" spans="1:54">
      <c r="A125" s="11" t="s">
        <v>96</v>
      </c>
      <c r="B125" s="1"/>
      <c r="C125" s="2"/>
      <c r="D125" s="2"/>
      <c r="E125" s="2"/>
      <c r="F125" s="2"/>
      <c r="G125" s="2"/>
      <c r="H125" s="2"/>
      <c r="I125" s="2"/>
      <c r="J125" s="2">
        <v>5.7</v>
      </c>
      <c r="K125" s="2"/>
      <c r="L125" s="2"/>
      <c r="M125" s="2"/>
      <c r="N125" s="2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1">
        <f>J125</f>
        <v>5.7</v>
      </c>
    </row>
    <row r="126" spans="1:54">
      <c r="A126" s="11" t="s">
        <v>120</v>
      </c>
      <c r="B126" s="2"/>
      <c r="C126" s="2"/>
      <c r="D126" s="2"/>
      <c r="E126" s="3"/>
      <c r="F126" s="2"/>
      <c r="G126" s="2"/>
      <c r="H126" s="2"/>
      <c r="I126" s="2"/>
      <c r="J126" s="2"/>
      <c r="K126" s="2"/>
      <c r="L126" s="2"/>
      <c r="M126" s="2"/>
      <c r="N126" s="2">
        <v>5.7</v>
      </c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2">
        <v>5.7</v>
      </c>
    </row>
    <row r="127" spans="1:54">
      <c r="A127" s="11" t="s">
        <v>190</v>
      </c>
      <c r="B127" s="2"/>
      <c r="C127" s="2"/>
      <c r="D127" s="2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>
        <v>5.7</v>
      </c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1">
        <v>5.7</v>
      </c>
    </row>
    <row r="128" spans="1:54">
      <c r="A128" s="11" t="s">
        <v>91</v>
      </c>
      <c r="B128" s="1"/>
      <c r="C128" s="2"/>
      <c r="D128" s="2"/>
      <c r="E128" s="2"/>
      <c r="F128" s="2"/>
      <c r="G128" s="2"/>
      <c r="H128" s="2"/>
      <c r="I128" s="2"/>
      <c r="J128" s="2">
        <v>5.8</v>
      </c>
      <c r="K128" s="2"/>
      <c r="L128" s="2"/>
      <c r="M128" s="2"/>
      <c r="N128" s="2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1">
        <f>J128</f>
        <v>5.8</v>
      </c>
    </row>
    <row r="129" spans="1:54">
      <c r="A129" s="11" t="s">
        <v>201</v>
      </c>
      <c r="B129" s="2"/>
      <c r="C129" s="2"/>
      <c r="D129" s="2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>
        <v>5.9</v>
      </c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1">
        <v>5.9</v>
      </c>
    </row>
    <row r="130" spans="1:54">
      <c r="A130" s="44" t="s">
        <v>217</v>
      </c>
      <c r="B130" s="1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>
        <v>5.9</v>
      </c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8">
        <v>5.9</v>
      </c>
    </row>
    <row r="131" spans="1:54">
      <c r="A131" s="11" t="s">
        <v>238</v>
      </c>
      <c r="B131" s="2"/>
      <c r="C131" s="2"/>
      <c r="D131" s="2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>
        <v>5.9</v>
      </c>
      <c r="AS131" s="14"/>
      <c r="AT131" s="14"/>
      <c r="AU131" s="14"/>
      <c r="AV131" s="14"/>
      <c r="AW131" s="14"/>
      <c r="AX131" s="14"/>
      <c r="AY131" s="14"/>
      <c r="AZ131" s="14"/>
      <c r="BA131" s="14"/>
      <c r="BB131" s="11">
        <v>5.9</v>
      </c>
    </row>
    <row r="132" spans="1:54">
      <c r="A132" s="11" t="s">
        <v>21</v>
      </c>
      <c r="B132" s="2"/>
      <c r="C132" s="2"/>
      <c r="D132" s="2">
        <v>6</v>
      </c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1">
        <v>6</v>
      </c>
    </row>
    <row r="133" spans="1:54">
      <c r="A133" s="11" t="s">
        <v>110</v>
      </c>
      <c r="B133" s="1"/>
      <c r="C133" s="2"/>
      <c r="D133" s="2"/>
      <c r="E133" s="2"/>
      <c r="F133" s="2"/>
      <c r="G133" s="2"/>
      <c r="H133" s="2"/>
      <c r="I133" s="2"/>
      <c r="J133" s="2"/>
      <c r="K133" s="2">
        <f>75/12.5</f>
        <v>6</v>
      </c>
      <c r="L133" s="2"/>
      <c r="M133" s="2"/>
      <c r="N133" s="2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1">
        <f>K133</f>
        <v>6</v>
      </c>
    </row>
    <row r="134" spans="1:54">
      <c r="A134" s="11" t="s">
        <v>121</v>
      </c>
      <c r="B134" s="2"/>
      <c r="C134" s="2"/>
      <c r="D134" s="2"/>
      <c r="E134" s="3"/>
      <c r="F134" s="2"/>
      <c r="G134" s="2"/>
      <c r="H134" s="2"/>
      <c r="I134" s="2"/>
      <c r="J134" s="2"/>
      <c r="K134" s="2"/>
      <c r="L134" s="2"/>
      <c r="M134" s="2"/>
      <c r="N134" s="2">
        <v>6</v>
      </c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2">
        <v>6</v>
      </c>
    </row>
    <row r="135" spans="1:54">
      <c r="A135" s="26" t="s">
        <v>204</v>
      </c>
      <c r="B135" s="2"/>
      <c r="C135" s="2"/>
      <c r="D135" s="2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>
        <v>6</v>
      </c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1">
        <v>6</v>
      </c>
    </row>
    <row r="136" spans="1:54">
      <c r="A136" s="26" t="s">
        <v>239</v>
      </c>
      <c r="B136" s="2"/>
      <c r="C136" s="2"/>
      <c r="D136" s="2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>
        <v>6</v>
      </c>
      <c r="AS136" s="14"/>
      <c r="AT136" s="14"/>
      <c r="AU136" s="14"/>
      <c r="AV136" s="14"/>
      <c r="AW136" s="14"/>
      <c r="AX136" s="14"/>
      <c r="AY136" s="14"/>
      <c r="AZ136" s="14"/>
      <c r="BA136" s="14"/>
      <c r="BB136" s="11">
        <v>6</v>
      </c>
    </row>
    <row r="137" spans="1:54">
      <c r="A137" s="26" t="s">
        <v>111</v>
      </c>
      <c r="B137" s="2"/>
      <c r="C137" s="2"/>
      <c r="D137" s="2"/>
      <c r="E137" s="3"/>
      <c r="F137" s="2"/>
      <c r="G137" s="2"/>
      <c r="H137" s="2"/>
      <c r="I137" s="2"/>
      <c r="J137" s="2"/>
      <c r="K137" s="2"/>
      <c r="L137" s="2">
        <v>6.1</v>
      </c>
      <c r="M137" s="2"/>
      <c r="N137" s="2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1">
        <v>6.1</v>
      </c>
    </row>
    <row r="138" spans="1:54">
      <c r="A138" s="18" t="s">
        <v>221</v>
      </c>
      <c r="B138" s="14"/>
      <c r="C138" s="14"/>
      <c r="D138" s="14"/>
      <c r="E138" s="19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>
        <v>6.1</v>
      </c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8">
        <v>6.1</v>
      </c>
    </row>
    <row r="139" spans="1:54">
      <c r="A139" s="11" t="s">
        <v>249</v>
      </c>
      <c r="B139" s="2"/>
      <c r="C139" s="2"/>
      <c r="D139" s="2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>
        <v>6.1</v>
      </c>
      <c r="AV139" s="14"/>
      <c r="AW139" s="14"/>
      <c r="AX139" s="14"/>
      <c r="AY139" s="14"/>
      <c r="AZ139" s="14"/>
      <c r="BA139" s="14"/>
      <c r="BB139" s="11">
        <v>6.1</v>
      </c>
    </row>
    <row r="140" spans="1:54">
      <c r="A140" s="11" t="s">
        <v>249</v>
      </c>
      <c r="B140" s="2"/>
      <c r="C140" s="2"/>
      <c r="D140" s="2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>
        <v>6.2</v>
      </c>
      <c r="BA140" s="14"/>
      <c r="BB140" s="11">
        <v>6.2</v>
      </c>
    </row>
    <row r="141" spans="1:54">
      <c r="A141" s="11" t="s">
        <v>148</v>
      </c>
      <c r="B141" s="2"/>
      <c r="C141" s="2"/>
      <c r="D141" s="2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14"/>
      <c r="R141" s="14"/>
      <c r="S141" s="14">
        <f>96/15</f>
        <v>6.4</v>
      </c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1">
        <v>6.4</v>
      </c>
    </row>
    <row r="142" spans="1:54">
      <c r="A142" s="11" t="s">
        <v>169</v>
      </c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14"/>
      <c r="P142" s="14"/>
      <c r="Q142" s="14"/>
      <c r="R142" s="14"/>
      <c r="S142" s="14"/>
      <c r="T142" s="14"/>
      <c r="U142" s="14"/>
      <c r="V142" s="14"/>
      <c r="W142" s="14"/>
      <c r="X142" s="14">
        <v>6.4</v>
      </c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1">
        <v>6.4</v>
      </c>
    </row>
    <row r="143" spans="1:54">
      <c r="A143" s="26" t="s">
        <v>212</v>
      </c>
      <c r="B143" s="2"/>
      <c r="C143" s="2"/>
      <c r="D143" s="2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>
        <v>6.4</v>
      </c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1">
        <v>6.4</v>
      </c>
    </row>
    <row r="144" spans="1:54">
      <c r="A144" s="26" t="s">
        <v>240</v>
      </c>
      <c r="B144" s="2"/>
      <c r="C144" s="2"/>
      <c r="D144" s="2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>
        <v>6.4</v>
      </c>
      <c r="AU144" s="14"/>
      <c r="AV144" s="14"/>
      <c r="AW144" s="14"/>
      <c r="AX144" s="14"/>
      <c r="AY144" s="14"/>
      <c r="AZ144" s="14"/>
      <c r="BA144" s="14"/>
      <c r="BB144" s="11">
        <v>6.4</v>
      </c>
    </row>
    <row r="145" spans="1:54">
      <c r="A145" s="26" t="s">
        <v>134</v>
      </c>
      <c r="B145" s="2"/>
      <c r="C145" s="2"/>
      <c r="D145" s="2"/>
      <c r="E145" s="3"/>
      <c r="F145" s="2"/>
      <c r="G145" s="3"/>
      <c r="H145" s="2"/>
      <c r="I145" s="2"/>
      <c r="J145" s="2"/>
      <c r="K145" s="2"/>
      <c r="L145" s="2"/>
      <c r="M145" s="2"/>
      <c r="N145" s="2"/>
      <c r="O145" s="14">
        <v>6.5</v>
      </c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2">
        <v>6.5</v>
      </c>
    </row>
    <row r="146" spans="1:54">
      <c r="A146" s="11" t="s">
        <v>10</v>
      </c>
      <c r="B146" s="3">
        <f>44.1/15</f>
        <v>2.94</v>
      </c>
      <c r="C146" s="2"/>
      <c r="D146" s="1"/>
      <c r="E146" s="5">
        <v>3.6</v>
      </c>
      <c r="F146" s="1"/>
      <c r="G146" s="1"/>
      <c r="H146" s="1"/>
      <c r="I146" s="1"/>
      <c r="J146" s="2"/>
      <c r="K146" s="2"/>
      <c r="L146" s="2"/>
      <c r="M146" s="2"/>
      <c r="N146" s="2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2">
        <f>B146+E146</f>
        <v>6.54</v>
      </c>
    </row>
    <row r="147" spans="1:54">
      <c r="A147" s="18"/>
      <c r="B147" s="19"/>
      <c r="C147" s="14"/>
      <c r="D147" s="14"/>
      <c r="E147" s="19"/>
      <c r="F147" s="14"/>
      <c r="G147" s="14"/>
      <c r="H147" s="14"/>
      <c r="I147" s="14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4">
        <v>6.6</v>
      </c>
      <c r="AY147" s="14"/>
      <c r="AZ147" s="14"/>
      <c r="BA147" s="14"/>
      <c r="BB147" s="20">
        <v>6.6</v>
      </c>
    </row>
    <row r="148" spans="1:54">
      <c r="A148" s="11" t="s">
        <v>193</v>
      </c>
      <c r="B148" s="2"/>
      <c r="C148" s="2"/>
      <c r="D148" s="2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>
        <v>6.6</v>
      </c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1">
        <v>6.6</v>
      </c>
    </row>
    <row r="149" spans="1:54">
      <c r="A149" s="18" t="s">
        <v>218</v>
      </c>
      <c r="B149" s="14"/>
      <c r="C149" s="14"/>
      <c r="D149" s="14"/>
      <c r="E149" s="19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>
        <v>6.6</v>
      </c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8">
        <v>6.6</v>
      </c>
    </row>
    <row r="150" spans="1:54">
      <c r="A150" s="26" t="s">
        <v>87</v>
      </c>
      <c r="B150" s="1"/>
      <c r="C150" s="2"/>
      <c r="D150" s="2"/>
      <c r="E150" s="2"/>
      <c r="F150" s="2"/>
      <c r="G150" s="2"/>
      <c r="H150" s="2"/>
      <c r="I150" s="2"/>
      <c r="J150" s="2">
        <v>6.7</v>
      </c>
      <c r="K150" s="2"/>
      <c r="L150" s="2"/>
      <c r="M150" s="2"/>
      <c r="N150" s="2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1">
        <f>J150</f>
        <v>6.7</v>
      </c>
    </row>
    <row r="151" spans="1:54">
      <c r="A151" s="26" t="s">
        <v>191</v>
      </c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>
        <v>6.7</v>
      </c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1">
        <v>6.7</v>
      </c>
    </row>
    <row r="152" spans="1:54">
      <c r="A152" s="11" t="s">
        <v>108</v>
      </c>
      <c r="B152" s="1"/>
      <c r="C152" s="2"/>
      <c r="D152" s="2"/>
      <c r="E152" s="2"/>
      <c r="F152" s="2"/>
      <c r="G152" s="2"/>
      <c r="H152" s="2"/>
      <c r="I152" s="2"/>
      <c r="J152" s="2"/>
      <c r="K152" s="2">
        <v>6.8</v>
      </c>
      <c r="L152" s="2"/>
      <c r="M152" s="2"/>
      <c r="N152" s="2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1">
        <f>K152</f>
        <v>6.8</v>
      </c>
    </row>
    <row r="153" spans="1:54">
      <c r="A153" s="11" t="s">
        <v>236</v>
      </c>
      <c r="B153" s="2"/>
      <c r="C153" s="2"/>
      <c r="D153" s="2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>
        <v>6.8</v>
      </c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1">
        <v>6.8</v>
      </c>
    </row>
    <row r="154" spans="1:54">
      <c r="A154" s="11" t="s">
        <v>250</v>
      </c>
      <c r="B154" s="2"/>
      <c r="C154" s="2"/>
      <c r="D154" s="2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>
        <v>6.8</v>
      </c>
      <c r="AV154" s="14"/>
      <c r="AW154" s="14"/>
      <c r="AX154" s="14"/>
      <c r="AY154" s="14"/>
      <c r="AZ154" s="14"/>
      <c r="BA154" s="14"/>
      <c r="BB154" s="11">
        <v>6.8</v>
      </c>
    </row>
    <row r="155" spans="1:54">
      <c r="A155" s="11" t="s">
        <v>90</v>
      </c>
      <c r="B155" s="1"/>
      <c r="C155" s="2"/>
      <c r="D155" s="2"/>
      <c r="E155" s="2"/>
      <c r="F155" s="2"/>
      <c r="G155" s="2"/>
      <c r="H155" s="2"/>
      <c r="I155" s="2"/>
      <c r="J155" s="2">
        <v>6.9</v>
      </c>
      <c r="K155" s="2"/>
      <c r="L155" s="2"/>
      <c r="M155" s="2"/>
      <c r="N155" s="2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1">
        <f>J155</f>
        <v>6.9</v>
      </c>
    </row>
    <row r="156" spans="1:54">
      <c r="A156" s="26" t="s">
        <v>170</v>
      </c>
      <c r="B156" s="2"/>
      <c r="C156" s="2"/>
      <c r="D156" s="2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14"/>
      <c r="P156" s="14"/>
      <c r="Q156" s="14"/>
      <c r="R156" s="14"/>
      <c r="S156" s="14"/>
      <c r="T156" s="14"/>
      <c r="U156" s="14"/>
      <c r="V156" s="14"/>
      <c r="W156" s="14"/>
      <c r="X156" s="14">
        <v>7</v>
      </c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1">
        <v>7</v>
      </c>
    </row>
    <row r="157" spans="1:54">
      <c r="A157" s="11" t="s">
        <v>230</v>
      </c>
      <c r="B157" s="2"/>
      <c r="C157" s="2"/>
      <c r="D157" s="2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>
        <v>7</v>
      </c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1">
        <v>7</v>
      </c>
    </row>
    <row r="158" spans="1:54">
      <c r="A158" s="11" t="s">
        <v>47</v>
      </c>
      <c r="B158" s="2"/>
      <c r="C158" s="2"/>
      <c r="D158" s="2"/>
      <c r="E158" s="3">
        <v>7.1</v>
      </c>
      <c r="F158" s="2"/>
      <c r="G158" s="2"/>
      <c r="H158" s="2"/>
      <c r="I158" s="2"/>
      <c r="J158" s="2"/>
      <c r="K158" s="2"/>
      <c r="L158" s="2"/>
      <c r="M158" s="2"/>
      <c r="N158" s="2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1">
        <v>7.1</v>
      </c>
    </row>
    <row r="159" spans="1:54">
      <c r="A159" s="11" t="s">
        <v>51</v>
      </c>
      <c r="B159" s="2"/>
      <c r="C159" s="2"/>
      <c r="D159" s="2"/>
      <c r="E159" s="3">
        <v>7.1</v>
      </c>
      <c r="F159" s="2"/>
      <c r="G159" s="2"/>
      <c r="H159" s="2"/>
      <c r="I159" s="2"/>
      <c r="J159" s="2"/>
      <c r="K159" s="2"/>
      <c r="L159" s="2"/>
      <c r="M159" s="2"/>
      <c r="N159" s="2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1">
        <v>7.1</v>
      </c>
    </row>
    <row r="160" spans="1:54">
      <c r="A160" s="11" t="s">
        <v>136</v>
      </c>
      <c r="B160" s="2"/>
      <c r="C160" s="2"/>
      <c r="D160" s="2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14"/>
      <c r="P160" s="14">
        <v>7.1</v>
      </c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1">
        <v>7.1</v>
      </c>
    </row>
    <row r="161" spans="1:54">
      <c r="A161" s="11" t="s">
        <v>233</v>
      </c>
      <c r="B161" s="2"/>
      <c r="C161" s="2"/>
      <c r="D161" s="2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>
        <v>7.1</v>
      </c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1">
        <v>7.1</v>
      </c>
    </row>
    <row r="162" spans="1:54">
      <c r="A162" s="11" t="s">
        <v>159</v>
      </c>
      <c r="B162" s="2"/>
      <c r="C162" s="2"/>
      <c r="D162" s="2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14"/>
      <c r="P162" s="14"/>
      <c r="Q162" s="14"/>
      <c r="R162" s="14"/>
      <c r="S162" s="14"/>
      <c r="T162" s="14"/>
      <c r="U162" s="14"/>
      <c r="V162" s="14">
        <v>7.2</v>
      </c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1">
        <v>7.2</v>
      </c>
    </row>
    <row r="163" spans="1:54">
      <c r="A163" s="11" t="s">
        <v>262</v>
      </c>
      <c r="B163" s="2"/>
      <c r="C163" s="2"/>
      <c r="D163" s="2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>
        <v>7.2</v>
      </c>
      <c r="AZ163" s="14"/>
      <c r="BA163" s="14"/>
      <c r="BB163" s="11">
        <v>7.2</v>
      </c>
    </row>
    <row r="164" spans="1:54">
      <c r="A164" s="11" t="s">
        <v>92</v>
      </c>
      <c r="B164" s="1"/>
      <c r="C164" s="2"/>
      <c r="D164" s="2"/>
      <c r="E164" s="2"/>
      <c r="F164" s="2"/>
      <c r="G164" s="2"/>
      <c r="H164" s="2"/>
      <c r="I164" s="2"/>
      <c r="J164" s="2">
        <v>7.3</v>
      </c>
      <c r="K164" s="2"/>
      <c r="L164" s="2"/>
      <c r="M164" s="2"/>
      <c r="N164" s="2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1">
        <f>J164</f>
        <v>7.3</v>
      </c>
    </row>
    <row r="165" spans="1:54">
      <c r="A165" s="11" t="s">
        <v>93</v>
      </c>
      <c r="B165" s="1"/>
      <c r="C165" s="2"/>
      <c r="D165" s="2"/>
      <c r="E165" s="2"/>
      <c r="F165" s="2"/>
      <c r="G165" s="2"/>
      <c r="H165" s="2"/>
      <c r="I165" s="2"/>
      <c r="J165" s="2">
        <v>7.3</v>
      </c>
      <c r="K165" s="2"/>
      <c r="L165" s="2"/>
      <c r="M165" s="2"/>
      <c r="N165" s="2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1">
        <f>J165</f>
        <v>7.3</v>
      </c>
    </row>
    <row r="166" spans="1:54">
      <c r="A166" s="11" t="s">
        <v>156</v>
      </c>
      <c r="B166" s="2"/>
      <c r="C166" s="2"/>
      <c r="D166" s="2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14"/>
      <c r="R166" s="14"/>
      <c r="S166" s="14"/>
      <c r="T166" s="14"/>
      <c r="U166" s="14">
        <v>7.5</v>
      </c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1">
        <v>7.5</v>
      </c>
    </row>
    <row r="167" spans="1:54">
      <c r="A167" s="11" t="s">
        <v>171</v>
      </c>
      <c r="B167" s="2"/>
      <c r="C167" s="2"/>
      <c r="D167" s="2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14"/>
      <c r="P167" s="14"/>
      <c r="Q167" s="14"/>
      <c r="R167" s="14"/>
      <c r="S167" s="14"/>
      <c r="T167" s="14"/>
      <c r="U167" s="14"/>
      <c r="V167" s="14"/>
      <c r="W167" s="14"/>
      <c r="X167" s="14">
        <v>7.5</v>
      </c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1">
        <v>7.5</v>
      </c>
    </row>
    <row r="168" spans="1:54">
      <c r="A168" s="11" t="s">
        <v>52</v>
      </c>
      <c r="B168" s="2"/>
      <c r="C168" s="2"/>
      <c r="D168" s="2"/>
      <c r="E168" s="17">
        <v>7.6</v>
      </c>
      <c r="F168" s="2"/>
      <c r="G168" s="2"/>
      <c r="H168" s="2"/>
      <c r="I168" s="2"/>
      <c r="J168" s="2"/>
      <c r="K168" s="2"/>
      <c r="L168" s="2"/>
      <c r="M168" s="2"/>
      <c r="N168" s="2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1">
        <v>7.6</v>
      </c>
    </row>
    <row r="169" spans="1:54">
      <c r="A169" s="11" t="s">
        <v>165</v>
      </c>
      <c r="B169" s="2"/>
      <c r="C169" s="2"/>
      <c r="D169" s="2"/>
      <c r="E169" s="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14"/>
      <c r="R169" s="14"/>
      <c r="S169" s="14"/>
      <c r="T169" s="14"/>
      <c r="U169" s="14"/>
      <c r="V169" s="14"/>
      <c r="W169" s="14">
        <v>4.4000000000000004</v>
      </c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>
        <v>3.2</v>
      </c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1">
        <f>4.4+3.2</f>
        <v>7.6000000000000005</v>
      </c>
    </row>
    <row r="170" spans="1:54">
      <c r="A170" s="11" t="s">
        <v>172</v>
      </c>
      <c r="B170" s="2"/>
      <c r="C170" s="2"/>
      <c r="D170" s="2"/>
      <c r="E170" s="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14"/>
      <c r="R170" s="14"/>
      <c r="S170" s="14"/>
      <c r="T170" s="14"/>
      <c r="U170" s="14"/>
      <c r="V170" s="14"/>
      <c r="W170" s="14"/>
      <c r="X170" s="14">
        <v>7.8</v>
      </c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1">
        <v>7.8</v>
      </c>
    </row>
    <row r="171" spans="1:54">
      <c r="A171" s="11" t="s">
        <v>234</v>
      </c>
      <c r="B171" s="2"/>
      <c r="C171" s="2"/>
      <c r="D171" s="2"/>
      <c r="E171" s="3"/>
      <c r="F171" s="2"/>
      <c r="G171" s="2"/>
      <c r="H171" s="2"/>
      <c r="I171" s="2"/>
      <c r="J171" s="2"/>
      <c r="K171" s="2"/>
      <c r="L171" s="2"/>
      <c r="M171" s="2"/>
      <c r="N171" s="2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>
        <v>7.8</v>
      </c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1">
        <v>7.8</v>
      </c>
    </row>
    <row r="172" spans="1:54">
      <c r="A172" s="11" t="s">
        <v>241</v>
      </c>
      <c r="B172" s="2"/>
      <c r="C172" s="2"/>
      <c r="D172" s="2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>
        <v>7.8</v>
      </c>
      <c r="AU172" s="14"/>
      <c r="AV172" s="14"/>
      <c r="AW172" s="14"/>
      <c r="AX172" s="14"/>
      <c r="AY172" s="14"/>
      <c r="AZ172" s="14"/>
      <c r="BA172" s="14"/>
      <c r="BB172" s="11">
        <v>7.8</v>
      </c>
    </row>
    <row r="173" spans="1:54">
      <c r="A173" s="11" t="s">
        <v>267</v>
      </c>
      <c r="B173" s="2"/>
      <c r="C173" s="2"/>
      <c r="D173" s="2"/>
      <c r="E173" s="3"/>
      <c r="F173" s="2"/>
      <c r="G173" s="2"/>
      <c r="H173" s="2"/>
      <c r="I173" s="2"/>
      <c r="J173" s="2"/>
      <c r="K173" s="2"/>
      <c r="L173" s="2"/>
      <c r="M173" s="2"/>
      <c r="N173" s="2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>
        <v>7.9</v>
      </c>
      <c r="AZ173" s="14"/>
      <c r="BA173" s="14"/>
      <c r="BB173" s="11">
        <v>7.9</v>
      </c>
    </row>
    <row r="174" spans="1:54">
      <c r="A174" s="11" t="s">
        <v>105</v>
      </c>
      <c r="B174" s="1"/>
      <c r="C174" s="2"/>
      <c r="D174" s="2"/>
      <c r="E174" s="2"/>
      <c r="F174" s="2"/>
      <c r="G174" s="2"/>
      <c r="H174" s="2"/>
      <c r="I174" s="2"/>
      <c r="J174" s="2"/>
      <c r="K174" s="2">
        <v>8.1999999999999993</v>
      </c>
      <c r="L174" s="2"/>
      <c r="M174" s="2"/>
      <c r="N174" s="2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1">
        <f>K174</f>
        <v>8.1999999999999993</v>
      </c>
    </row>
    <row r="175" spans="1:54">
      <c r="A175" s="11" t="s">
        <v>81</v>
      </c>
      <c r="B175" s="1"/>
      <c r="C175" s="2"/>
      <c r="D175" s="2"/>
      <c r="E175" s="2"/>
      <c r="F175" s="2"/>
      <c r="G175" s="2"/>
      <c r="H175" s="2"/>
      <c r="I175" s="2">
        <v>4</v>
      </c>
      <c r="J175" s="2"/>
      <c r="K175" s="2"/>
      <c r="L175" s="2"/>
      <c r="M175" s="2"/>
      <c r="N175" s="2"/>
      <c r="O175" s="14"/>
      <c r="P175" s="14"/>
      <c r="Q175" s="14"/>
      <c r="R175" s="14"/>
      <c r="S175" s="14"/>
      <c r="T175" s="14"/>
      <c r="U175" s="14"/>
      <c r="V175" s="14"/>
      <c r="W175" s="14">
        <v>4.3</v>
      </c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1">
        <f>4+4.3</f>
        <v>8.3000000000000007</v>
      </c>
    </row>
    <row r="176" spans="1:54">
      <c r="A176" s="11" t="s">
        <v>226</v>
      </c>
      <c r="B176" s="2"/>
      <c r="C176" s="2"/>
      <c r="D176" s="2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>
        <v>4.4000000000000004</v>
      </c>
      <c r="AN176" s="14"/>
      <c r="AO176" s="14"/>
      <c r="AP176" s="14"/>
      <c r="AQ176" s="14"/>
      <c r="AR176" s="14"/>
      <c r="AS176" s="14"/>
      <c r="AT176" s="14"/>
      <c r="AU176" s="14"/>
      <c r="AV176" s="14">
        <v>4.4000000000000004</v>
      </c>
      <c r="AW176" s="14"/>
      <c r="AX176" s="14"/>
      <c r="AY176" s="14"/>
      <c r="AZ176" s="14"/>
      <c r="BA176" s="14"/>
      <c r="BB176" s="11">
        <f>4.4+4.4</f>
        <v>8.8000000000000007</v>
      </c>
    </row>
    <row r="177" spans="1:54">
      <c r="A177" s="11" t="s">
        <v>36</v>
      </c>
      <c r="B177" s="2"/>
      <c r="C177" s="2"/>
      <c r="D177" s="2"/>
      <c r="E177" s="3">
        <v>8.8000000000000007</v>
      </c>
      <c r="F177" s="2"/>
      <c r="G177" s="2"/>
      <c r="H177" s="2"/>
      <c r="I177" s="2"/>
      <c r="J177" s="2"/>
      <c r="K177" s="2"/>
      <c r="L177" s="2"/>
      <c r="M177" s="2"/>
      <c r="N177" s="2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1">
        <v>8.8000000000000007</v>
      </c>
    </row>
    <row r="178" spans="1:54">
      <c r="A178" s="11" t="s">
        <v>58</v>
      </c>
      <c r="B178" s="2"/>
      <c r="C178" s="2"/>
      <c r="D178" s="2"/>
      <c r="E178" s="3"/>
      <c r="F178" s="3">
        <f>59.3/12.5</f>
        <v>4.7439999999999998</v>
      </c>
      <c r="G178" s="3"/>
      <c r="H178" s="2"/>
      <c r="I178" s="2"/>
      <c r="J178" s="2"/>
      <c r="K178" s="2"/>
      <c r="L178" s="2"/>
      <c r="M178" s="2"/>
      <c r="N178" s="2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>
        <v>4.2</v>
      </c>
      <c r="AV178" s="14"/>
      <c r="AW178" s="14"/>
      <c r="AX178" s="14"/>
      <c r="AY178" s="14"/>
      <c r="AZ178" s="14"/>
      <c r="BA178" s="14"/>
      <c r="BB178" s="11">
        <f>4.7+4.2</f>
        <v>8.9</v>
      </c>
    </row>
    <row r="179" spans="1:54">
      <c r="A179" s="11" t="s">
        <v>37</v>
      </c>
      <c r="B179" s="2"/>
      <c r="C179" s="2"/>
      <c r="D179" s="2"/>
      <c r="E179" s="3">
        <v>8.9</v>
      </c>
      <c r="F179" s="2"/>
      <c r="G179" s="2"/>
      <c r="H179" s="2"/>
      <c r="I179" s="2"/>
      <c r="J179" s="2"/>
      <c r="K179" s="2"/>
      <c r="L179" s="2"/>
      <c r="M179" s="2"/>
      <c r="N179" s="2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1">
        <v>8.9</v>
      </c>
    </row>
    <row r="180" spans="1:54">
      <c r="A180" s="11" t="s">
        <v>146</v>
      </c>
      <c r="B180" s="2"/>
      <c r="C180" s="2"/>
      <c r="D180" s="2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14"/>
      <c r="P180" s="14"/>
      <c r="Q180" s="14"/>
      <c r="R180" s="14">
        <v>8.9</v>
      </c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1">
        <v>8.9</v>
      </c>
    </row>
    <row r="181" spans="1:54">
      <c r="A181" s="11" t="s">
        <v>164</v>
      </c>
      <c r="B181" s="2"/>
      <c r="C181" s="2"/>
      <c r="D181" s="2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14"/>
      <c r="P181" s="14"/>
      <c r="Q181" s="14"/>
      <c r="R181" s="14"/>
      <c r="S181" s="14"/>
      <c r="T181" s="14"/>
      <c r="U181" s="14"/>
      <c r="V181" s="14"/>
      <c r="W181" s="14">
        <v>8.9</v>
      </c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1">
        <v>8.9</v>
      </c>
    </row>
    <row r="182" spans="1:54">
      <c r="A182" s="11" t="s">
        <v>50</v>
      </c>
      <c r="B182" s="2"/>
      <c r="C182" s="2"/>
      <c r="D182" s="2"/>
      <c r="E182" s="3">
        <v>4.4000000000000004</v>
      </c>
      <c r="F182" s="2"/>
      <c r="G182" s="2"/>
      <c r="H182" s="2"/>
      <c r="I182" s="2">
        <v>4.9000000000000004</v>
      </c>
      <c r="J182" s="2"/>
      <c r="K182" s="2"/>
      <c r="L182" s="2"/>
      <c r="M182" s="2"/>
      <c r="N182" s="2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2">
        <f>E182+I182</f>
        <v>9.3000000000000007</v>
      </c>
    </row>
    <row r="183" spans="1:54">
      <c r="A183" s="11" t="s">
        <v>174</v>
      </c>
      <c r="B183" s="2"/>
      <c r="C183" s="2"/>
      <c r="D183" s="2"/>
      <c r="E183" s="3"/>
      <c r="F183" s="2"/>
      <c r="G183" s="2"/>
      <c r="H183" s="2"/>
      <c r="I183" s="2"/>
      <c r="J183" s="2"/>
      <c r="K183" s="2"/>
      <c r="L183" s="2"/>
      <c r="M183" s="2"/>
      <c r="N183" s="2"/>
      <c r="O183" s="14"/>
      <c r="P183" s="14"/>
      <c r="Q183" s="14"/>
      <c r="R183" s="14"/>
      <c r="S183" s="14"/>
      <c r="T183" s="14"/>
      <c r="U183" s="14"/>
      <c r="V183" s="14"/>
      <c r="W183" s="14"/>
      <c r="X183" s="14">
        <v>9.3000000000000007</v>
      </c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1">
        <v>9.3000000000000007</v>
      </c>
    </row>
    <row r="184" spans="1:54">
      <c r="A184" s="11" t="s">
        <v>192</v>
      </c>
      <c r="B184" s="2"/>
      <c r="C184" s="2"/>
      <c r="D184" s="2"/>
      <c r="E184" s="3"/>
      <c r="F184" s="2"/>
      <c r="G184" s="2"/>
      <c r="H184" s="2"/>
      <c r="I184" s="2"/>
      <c r="J184" s="2"/>
      <c r="K184" s="2"/>
      <c r="L184" s="2"/>
      <c r="M184" s="2"/>
      <c r="N184" s="2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>
        <v>9.3000000000000007</v>
      </c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1">
        <v>9.3000000000000007</v>
      </c>
    </row>
    <row r="185" spans="1:54">
      <c r="A185" s="11" t="s">
        <v>178</v>
      </c>
      <c r="B185" s="2"/>
      <c r="C185" s="2"/>
      <c r="D185" s="2"/>
      <c r="E185" s="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14"/>
      <c r="R185" s="14"/>
      <c r="S185" s="14"/>
      <c r="T185" s="14"/>
      <c r="U185" s="14"/>
      <c r="V185" s="14"/>
      <c r="W185" s="14"/>
      <c r="X185" s="14"/>
      <c r="Y185" s="14"/>
      <c r="Z185" s="14">
        <v>9.6</v>
      </c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1">
        <v>9.6</v>
      </c>
    </row>
    <row r="186" spans="1:54">
      <c r="A186" s="11" t="s">
        <v>107</v>
      </c>
      <c r="B186" s="1"/>
      <c r="C186" s="2"/>
      <c r="D186" s="2"/>
      <c r="E186" s="2"/>
      <c r="F186" s="2"/>
      <c r="G186" s="2"/>
      <c r="H186" s="2"/>
      <c r="I186" s="2"/>
      <c r="J186" s="2"/>
      <c r="K186" s="2">
        <v>5</v>
      </c>
      <c r="L186" s="2"/>
      <c r="M186" s="2"/>
      <c r="N186" s="2"/>
      <c r="O186" s="14"/>
      <c r="P186" s="14"/>
      <c r="Q186" s="14"/>
      <c r="R186" s="14"/>
      <c r="S186" s="14"/>
      <c r="T186" s="14"/>
      <c r="U186" s="14"/>
      <c r="V186" s="14"/>
      <c r="W186" s="14">
        <v>4.7</v>
      </c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1">
        <f>K186+W186</f>
        <v>9.6999999999999993</v>
      </c>
    </row>
    <row r="187" spans="1:54">
      <c r="A187" s="11" t="s">
        <v>97</v>
      </c>
      <c r="B187" s="1"/>
      <c r="C187" s="2"/>
      <c r="D187" s="2"/>
      <c r="E187" s="2"/>
      <c r="F187" s="2"/>
      <c r="G187" s="2"/>
      <c r="H187" s="2"/>
      <c r="I187" s="2"/>
      <c r="J187" s="2">
        <v>5.7</v>
      </c>
      <c r="K187" s="2"/>
      <c r="L187" s="2"/>
      <c r="M187" s="2"/>
      <c r="N187" s="2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>
        <v>4.2</v>
      </c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1">
        <f>J187+AO187</f>
        <v>9.9</v>
      </c>
    </row>
    <row r="188" spans="1:54">
      <c r="A188" s="11" t="s">
        <v>44</v>
      </c>
      <c r="B188" s="2"/>
      <c r="C188" s="2"/>
      <c r="D188" s="2"/>
      <c r="E188" s="3">
        <f>124.3/12.5</f>
        <v>9.9439999999999991</v>
      </c>
      <c r="F188" s="2"/>
      <c r="G188" s="2"/>
      <c r="H188" s="2"/>
      <c r="I188" s="2"/>
      <c r="J188" s="2"/>
      <c r="K188" s="2"/>
      <c r="L188" s="2"/>
      <c r="M188" s="2"/>
      <c r="N188" s="2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1">
        <v>9.9</v>
      </c>
    </row>
    <row r="189" spans="1:54">
      <c r="A189" s="11" t="s">
        <v>255</v>
      </c>
      <c r="B189" s="2"/>
      <c r="C189" s="2"/>
      <c r="D189" s="2"/>
      <c r="E189" s="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>
        <v>5.2</v>
      </c>
      <c r="AW189" s="14"/>
      <c r="AX189" s="14"/>
      <c r="AY189" s="14">
        <v>4.7</v>
      </c>
      <c r="AZ189" s="14"/>
      <c r="BA189" s="14"/>
      <c r="BB189" s="11">
        <f>5.2+4.7</f>
        <v>9.9</v>
      </c>
    </row>
    <row r="190" spans="1:54">
      <c r="A190" s="11" t="s">
        <v>258</v>
      </c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>
        <v>6</v>
      </c>
      <c r="AX190" s="14"/>
      <c r="AY190" s="14"/>
      <c r="AZ190" s="14">
        <v>4</v>
      </c>
      <c r="BA190" s="14"/>
      <c r="BB190" s="18">
        <v>10</v>
      </c>
    </row>
    <row r="191" spans="1:54">
      <c r="A191" s="11" t="s">
        <v>186</v>
      </c>
      <c r="B191" s="2"/>
      <c r="C191" s="2"/>
      <c r="D191" s="2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>
        <v>10</v>
      </c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1">
        <v>10</v>
      </c>
    </row>
    <row r="192" spans="1:54">
      <c r="A192" s="11" t="s">
        <v>98</v>
      </c>
      <c r="B192" s="1"/>
      <c r="C192" s="2"/>
      <c r="D192" s="2"/>
      <c r="E192" s="2"/>
      <c r="F192" s="2"/>
      <c r="G192" s="2"/>
      <c r="H192" s="2"/>
      <c r="I192" s="2"/>
      <c r="J192" s="2"/>
      <c r="K192" s="2">
        <v>5.0999999999999996</v>
      </c>
      <c r="L192" s="2"/>
      <c r="M192" s="2"/>
      <c r="N192" s="2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>
        <v>5.2</v>
      </c>
      <c r="AZ192" s="14"/>
      <c r="BA192" s="14"/>
      <c r="BB192" s="11">
        <f>K192+AY192</f>
        <v>10.3</v>
      </c>
    </row>
    <row r="193" spans="1:54">
      <c r="A193" s="11" t="s">
        <v>263</v>
      </c>
      <c r="B193" s="2"/>
      <c r="C193" s="2"/>
      <c r="D193" s="2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>
        <v>10.3</v>
      </c>
      <c r="AZ193" s="14"/>
      <c r="BA193" s="14"/>
      <c r="BB193" s="11">
        <v>10.3</v>
      </c>
    </row>
    <row r="194" spans="1:54">
      <c r="A194" s="43" t="s">
        <v>0</v>
      </c>
      <c r="B194" s="3">
        <f>61.3/10</f>
        <v>6.13</v>
      </c>
      <c r="C194" s="2"/>
      <c r="D194" s="2"/>
      <c r="E194" s="3"/>
      <c r="F194" s="2"/>
      <c r="G194" s="2"/>
      <c r="H194" s="2"/>
      <c r="I194" s="2">
        <v>4.2</v>
      </c>
      <c r="J194" s="2"/>
      <c r="K194" s="2"/>
      <c r="L194" s="2"/>
      <c r="M194" s="2"/>
      <c r="N194" s="2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2">
        <f>I194+B194</f>
        <v>10.33</v>
      </c>
    </row>
    <row r="195" spans="1:54">
      <c r="A195" s="11" t="s">
        <v>20</v>
      </c>
      <c r="B195" s="2"/>
      <c r="C195" s="1"/>
      <c r="D195" s="27">
        <v>5.9</v>
      </c>
      <c r="E195" s="5"/>
      <c r="F195" s="1"/>
      <c r="G195" s="1"/>
      <c r="H195" s="1"/>
      <c r="I195" s="1"/>
      <c r="J195" s="2">
        <v>4.5999999999999996</v>
      </c>
      <c r="K195" s="2"/>
      <c r="L195" s="2"/>
      <c r="M195" s="2"/>
      <c r="N195" s="2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1">
        <f>D195+J195</f>
        <v>10.5</v>
      </c>
    </row>
    <row r="196" spans="1:54">
      <c r="A196" s="11" t="s">
        <v>118</v>
      </c>
      <c r="B196" s="2"/>
      <c r="C196" s="2"/>
      <c r="D196" s="2"/>
      <c r="E196" s="3"/>
      <c r="F196" s="2"/>
      <c r="G196" s="2"/>
      <c r="H196" s="2"/>
      <c r="I196" s="2"/>
      <c r="J196" s="2"/>
      <c r="K196" s="2"/>
      <c r="L196" s="2"/>
      <c r="M196" s="2">
        <v>11</v>
      </c>
      <c r="N196" s="2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2">
        <v>11</v>
      </c>
    </row>
    <row r="197" spans="1:54">
      <c r="A197" s="11" t="s">
        <v>209</v>
      </c>
      <c r="B197" s="2"/>
      <c r="C197" s="2"/>
      <c r="D197" s="2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>
        <v>5.7</v>
      </c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>
        <v>5.5</v>
      </c>
      <c r="AZ197" s="14"/>
      <c r="BA197" s="14"/>
      <c r="BB197" s="11">
        <f>5.7+5.5</f>
        <v>11.2</v>
      </c>
    </row>
    <row r="198" spans="1:54">
      <c r="A198" s="11" t="s">
        <v>253</v>
      </c>
      <c r="B198" s="2"/>
      <c r="C198" s="2"/>
      <c r="D198" s="2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>
        <v>5.7</v>
      </c>
      <c r="AW198" s="14"/>
      <c r="AX198" s="14"/>
      <c r="AY198" s="14">
        <v>5.5</v>
      </c>
      <c r="AZ198" s="14"/>
      <c r="BA198" s="14"/>
      <c r="BB198" s="11">
        <f>5.7+5.5</f>
        <v>11.2</v>
      </c>
    </row>
    <row r="199" spans="1:54">
      <c r="A199" s="11" t="s">
        <v>109</v>
      </c>
      <c r="B199" s="1"/>
      <c r="C199" s="2"/>
      <c r="D199" s="2"/>
      <c r="E199" s="2"/>
      <c r="F199" s="2"/>
      <c r="G199" s="2"/>
      <c r="H199" s="2"/>
      <c r="I199" s="2"/>
      <c r="J199" s="2"/>
      <c r="K199" s="2">
        <v>5.7</v>
      </c>
      <c r="L199" s="2"/>
      <c r="M199" s="2"/>
      <c r="N199" s="2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>
        <v>5.6</v>
      </c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1">
        <f>K199+AE199</f>
        <v>11.3</v>
      </c>
    </row>
    <row r="200" spans="1:54">
      <c r="A200" s="11" t="s">
        <v>114</v>
      </c>
      <c r="B200" s="2"/>
      <c r="C200" s="2"/>
      <c r="D200" s="2"/>
      <c r="E200" s="3"/>
      <c r="F200" s="2"/>
      <c r="G200" s="2"/>
      <c r="H200" s="2"/>
      <c r="I200" s="2"/>
      <c r="J200" s="2"/>
      <c r="K200" s="2"/>
      <c r="L200" s="2"/>
      <c r="M200" s="2">
        <v>5.0999999999999996</v>
      </c>
      <c r="N200" s="2"/>
      <c r="O200" s="14"/>
      <c r="P200" s="14">
        <v>6.3</v>
      </c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2">
        <f>5.1+P200</f>
        <v>11.399999999999999</v>
      </c>
    </row>
    <row r="201" spans="1:54">
      <c r="A201" s="11" t="s">
        <v>173</v>
      </c>
      <c r="B201" s="2"/>
      <c r="C201" s="2"/>
      <c r="D201" s="2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14"/>
      <c r="P201" s="14"/>
      <c r="Q201" s="14"/>
      <c r="R201" s="14"/>
      <c r="S201" s="14"/>
      <c r="T201" s="14"/>
      <c r="U201" s="14"/>
      <c r="V201" s="14"/>
      <c r="W201" s="14"/>
      <c r="X201" s="14">
        <v>11.4</v>
      </c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1">
        <v>11.4</v>
      </c>
    </row>
    <row r="202" spans="1:54">
      <c r="A202" s="11" t="s">
        <v>248</v>
      </c>
      <c r="B202" s="2"/>
      <c r="C202" s="2"/>
      <c r="D202" s="2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>
        <v>5.4</v>
      </c>
      <c r="AV202" s="14"/>
      <c r="AW202" s="14">
        <v>6.1</v>
      </c>
      <c r="AX202" s="14"/>
      <c r="AY202" s="14"/>
      <c r="AZ202" s="14"/>
      <c r="BA202" s="14"/>
      <c r="BB202" s="11">
        <f>5.4+6.1</f>
        <v>11.5</v>
      </c>
    </row>
    <row r="203" spans="1:54">
      <c r="A203" s="11" t="s">
        <v>158</v>
      </c>
      <c r="B203" s="2"/>
      <c r="C203" s="2"/>
      <c r="D203" s="2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14"/>
      <c r="P203" s="14"/>
      <c r="Q203" s="14"/>
      <c r="R203" s="14"/>
      <c r="S203" s="14"/>
      <c r="T203" s="14"/>
      <c r="U203" s="14"/>
      <c r="V203" s="14">
        <v>6.2</v>
      </c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>
        <v>5.6</v>
      </c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1">
        <f>6.2+5.6</f>
        <v>11.8</v>
      </c>
    </row>
    <row r="204" spans="1:54" s="21" customFormat="1">
      <c r="A204" s="11" t="s">
        <v>59</v>
      </c>
      <c r="B204" s="2"/>
      <c r="C204" s="2"/>
      <c r="D204" s="2"/>
      <c r="E204" s="3"/>
      <c r="F204" s="3">
        <f>91.4/12.5</f>
        <v>7.3120000000000003</v>
      </c>
      <c r="G204" s="3"/>
      <c r="H204" s="2"/>
      <c r="I204" s="2"/>
      <c r="J204" s="2"/>
      <c r="K204" s="2"/>
      <c r="L204" s="2"/>
      <c r="M204" s="2"/>
      <c r="N204" s="2"/>
      <c r="O204" s="14"/>
      <c r="P204" s="14"/>
      <c r="Q204" s="14"/>
      <c r="R204" s="14"/>
      <c r="S204" s="14"/>
      <c r="T204" s="14"/>
      <c r="U204" s="14"/>
      <c r="V204" s="14"/>
      <c r="W204" s="14"/>
      <c r="X204" s="14">
        <v>4.5</v>
      </c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1">
        <f>7.3+4.5</f>
        <v>11.8</v>
      </c>
    </row>
    <row r="205" spans="1:54" s="21" customFormat="1">
      <c r="A205" s="11" t="s">
        <v>117</v>
      </c>
      <c r="B205" s="2"/>
      <c r="C205" s="2"/>
      <c r="D205" s="2"/>
      <c r="E205" s="3"/>
      <c r="F205" s="2"/>
      <c r="G205" s="2"/>
      <c r="H205" s="2"/>
      <c r="I205" s="2"/>
      <c r="J205" s="2"/>
      <c r="K205" s="2"/>
      <c r="L205" s="2"/>
      <c r="M205" s="2">
        <v>6.6</v>
      </c>
      <c r="N205" s="2"/>
      <c r="O205" s="14"/>
      <c r="P205" s="14"/>
      <c r="Q205" s="14"/>
      <c r="R205" s="14"/>
      <c r="S205" s="14"/>
      <c r="T205" s="14"/>
      <c r="U205" s="14"/>
      <c r="V205" s="14"/>
      <c r="W205" s="14"/>
      <c r="X205" s="14">
        <v>5.3</v>
      </c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2">
        <f>6.6+5.3</f>
        <v>11.899999999999999</v>
      </c>
    </row>
    <row r="206" spans="1:54" s="21" customFormat="1">
      <c r="A206" s="11" t="s">
        <v>251</v>
      </c>
      <c r="B206" s="2"/>
      <c r="C206" s="2"/>
      <c r="D206" s="2"/>
      <c r="E206" s="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>
        <v>6.1</v>
      </c>
      <c r="AT206" s="14"/>
      <c r="AU206" s="14"/>
      <c r="AV206" s="14"/>
      <c r="AW206" s="14"/>
      <c r="AX206" s="14"/>
      <c r="AY206" s="14">
        <v>5.9</v>
      </c>
      <c r="AZ206" s="14"/>
      <c r="BA206" s="14"/>
      <c r="BB206" s="11">
        <f>6.1+5.9</f>
        <v>12</v>
      </c>
    </row>
    <row r="207" spans="1:54" s="21" customFormat="1">
      <c r="A207" s="11" t="s">
        <v>168</v>
      </c>
      <c r="B207" s="2"/>
      <c r="C207" s="2"/>
      <c r="D207" s="2"/>
      <c r="E207" s="3"/>
      <c r="F207" s="2"/>
      <c r="G207" s="2"/>
      <c r="H207" s="2"/>
      <c r="I207" s="2"/>
      <c r="J207" s="2"/>
      <c r="K207" s="2"/>
      <c r="L207" s="2"/>
      <c r="M207" s="2"/>
      <c r="N207" s="2"/>
      <c r="O207" s="14"/>
      <c r="P207" s="14"/>
      <c r="Q207" s="14"/>
      <c r="R207" s="14"/>
      <c r="S207" s="14"/>
      <c r="T207" s="14"/>
      <c r="U207" s="14"/>
      <c r="V207" s="14"/>
      <c r="W207" s="14"/>
      <c r="X207" s="14">
        <v>6.1</v>
      </c>
      <c r="Y207" s="14"/>
      <c r="Z207" s="14"/>
      <c r="AA207" s="14"/>
      <c r="AB207" s="14"/>
      <c r="AC207" s="14"/>
      <c r="AD207" s="14"/>
      <c r="AE207" s="14"/>
      <c r="AF207" s="14"/>
      <c r="AG207" s="14"/>
      <c r="AH207" s="14">
        <v>6</v>
      </c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1">
        <f>6.1+6</f>
        <v>12.1</v>
      </c>
    </row>
    <row r="208" spans="1:54" s="21" customFormat="1">
      <c r="A208" s="11" t="s">
        <v>61</v>
      </c>
      <c r="B208" s="2"/>
      <c r="C208" s="2"/>
      <c r="D208" s="2"/>
      <c r="E208" s="3"/>
      <c r="F208" s="3">
        <f>56.7/12.5</f>
        <v>4.5360000000000005</v>
      </c>
      <c r="G208" s="3"/>
      <c r="H208" s="2"/>
      <c r="I208" s="2"/>
      <c r="J208" s="2"/>
      <c r="K208" s="2"/>
      <c r="L208" s="2"/>
      <c r="M208" s="2"/>
      <c r="N208" s="2">
        <v>7.6</v>
      </c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1">
        <f>4.5+N208</f>
        <v>12.1</v>
      </c>
    </row>
    <row r="209" spans="1:54" s="21" customFormat="1">
      <c r="A209" s="11" t="s">
        <v>80</v>
      </c>
      <c r="B209" s="1"/>
      <c r="C209" s="2"/>
      <c r="D209" s="2"/>
      <c r="E209" s="2"/>
      <c r="F209" s="2"/>
      <c r="G209" s="2"/>
      <c r="H209" s="2"/>
      <c r="I209" s="2">
        <v>6</v>
      </c>
      <c r="J209" s="2"/>
      <c r="K209" s="2"/>
      <c r="L209" s="2"/>
      <c r="M209" s="2">
        <v>6.3</v>
      </c>
      <c r="N209" s="2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1">
        <v>12.3</v>
      </c>
    </row>
    <row r="210" spans="1:54" s="21" customFormat="1">
      <c r="A210" s="11" t="s">
        <v>5</v>
      </c>
      <c r="B210" s="3">
        <v>5.3</v>
      </c>
      <c r="C210" s="1"/>
      <c r="D210" s="1"/>
      <c r="E210" s="3">
        <v>7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5"/>
      <c r="R210" s="15"/>
      <c r="S210" s="15"/>
      <c r="T210" s="15"/>
      <c r="U210" s="15"/>
      <c r="V210" s="1"/>
      <c r="W210" s="1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4"/>
      <c r="AY210" s="14"/>
      <c r="AZ210" s="14"/>
      <c r="BA210" s="14"/>
      <c r="BB210" s="12">
        <f>E210+B210</f>
        <v>12.3</v>
      </c>
    </row>
    <row r="211" spans="1:54" s="21" customFormat="1">
      <c r="A211" s="11" t="s">
        <v>254</v>
      </c>
      <c r="B211" s="2"/>
      <c r="C211" s="2"/>
      <c r="D211" s="2"/>
      <c r="E211" s="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>
        <v>6.8</v>
      </c>
      <c r="AW211" s="14"/>
      <c r="AX211" s="14"/>
      <c r="AY211" s="14">
        <v>5.5</v>
      </c>
      <c r="AZ211" s="14"/>
      <c r="BA211" s="14"/>
      <c r="BB211" s="11">
        <f>6.8+5.5</f>
        <v>12.3</v>
      </c>
    </row>
    <row r="212" spans="1:54" s="21" customFormat="1">
      <c r="A212" s="11" t="s">
        <v>260</v>
      </c>
      <c r="B212" s="3"/>
      <c r="C212" s="1"/>
      <c r="D212" s="1"/>
      <c r="E212" s="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5"/>
      <c r="R212" s="15"/>
      <c r="S212" s="15"/>
      <c r="T212" s="15"/>
      <c r="U212" s="15"/>
      <c r="V212" s="1"/>
      <c r="W212" s="1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4">
        <v>12.6</v>
      </c>
      <c r="AY212" s="14"/>
      <c r="AZ212" s="14"/>
      <c r="BA212" s="14"/>
      <c r="BB212" s="12">
        <v>12.6</v>
      </c>
    </row>
    <row r="213" spans="1:54" s="21" customFormat="1">
      <c r="A213" s="11" t="s">
        <v>268</v>
      </c>
      <c r="B213" s="2"/>
      <c r="C213" s="2"/>
      <c r="D213" s="2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>
        <v>12.8</v>
      </c>
      <c r="AZ213" s="14"/>
      <c r="BA213" s="14"/>
      <c r="BB213" s="11">
        <v>12.8</v>
      </c>
    </row>
    <row r="214" spans="1:54" s="21" customFormat="1">
      <c r="A214" s="11" t="s">
        <v>122</v>
      </c>
      <c r="B214" s="2"/>
      <c r="C214" s="2"/>
      <c r="D214" s="2"/>
      <c r="E214" s="3"/>
      <c r="F214" s="2"/>
      <c r="G214" s="2"/>
      <c r="H214" s="2"/>
      <c r="I214" s="2"/>
      <c r="J214" s="2"/>
      <c r="K214" s="2"/>
      <c r="L214" s="2"/>
      <c r="M214" s="2"/>
      <c r="N214" s="2">
        <v>6.5</v>
      </c>
      <c r="O214" s="14"/>
      <c r="P214" s="14"/>
      <c r="Q214" s="14"/>
      <c r="R214" s="14">
        <v>6.4</v>
      </c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2">
        <f>6.5+6.4</f>
        <v>12.9</v>
      </c>
    </row>
    <row r="215" spans="1:54" s="21" customFormat="1">
      <c r="A215" s="11" t="s">
        <v>155</v>
      </c>
      <c r="B215" s="2"/>
      <c r="C215" s="2"/>
      <c r="D215" s="2"/>
      <c r="E215" s="3"/>
      <c r="F215" s="2"/>
      <c r="G215" s="2"/>
      <c r="H215" s="2"/>
      <c r="I215" s="2"/>
      <c r="J215" s="2"/>
      <c r="K215" s="2"/>
      <c r="L215" s="2"/>
      <c r="M215" s="2"/>
      <c r="N215" s="2"/>
      <c r="O215" s="14"/>
      <c r="P215" s="14"/>
      <c r="Q215" s="14"/>
      <c r="R215" s="14"/>
      <c r="S215" s="14"/>
      <c r="T215" s="14"/>
      <c r="U215" s="14">
        <v>6.4</v>
      </c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>
        <v>6.9</v>
      </c>
      <c r="AZ215" s="14"/>
      <c r="BA215" s="14"/>
      <c r="BB215" s="11">
        <f>6.4+6.9</f>
        <v>13.3</v>
      </c>
    </row>
    <row r="216" spans="1:54" s="21" customFormat="1">
      <c r="A216" s="11" t="s">
        <v>202</v>
      </c>
      <c r="B216" s="2"/>
      <c r="C216" s="2"/>
      <c r="D216" s="2"/>
      <c r="E216" s="3"/>
      <c r="F216" s="2"/>
      <c r="G216" s="2"/>
      <c r="H216" s="2"/>
      <c r="I216" s="2"/>
      <c r="J216" s="2"/>
      <c r="K216" s="2"/>
      <c r="L216" s="2"/>
      <c r="M216" s="2"/>
      <c r="N216" s="2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>
        <v>6.6</v>
      </c>
      <c r="AG216" s="14"/>
      <c r="AH216" s="14"/>
      <c r="AI216" s="14"/>
      <c r="AJ216" s="14"/>
      <c r="AK216" s="14"/>
      <c r="AL216" s="14">
        <v>6.9</v>
      </c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1">
        <f>6.6+6.9</f>
        <v>13.5</v>
      </c>
    </row>
    <row r="217" spans="1:54" s="21" customFormat="1">
      <c r="A217" s="11" t="s">
        <v>6</v>
      </c>
      <c r="B217" s="3">
        <f>101.8/12.5</f>
        <v>8.1440000000000001</v>
      </c>
      <c r="C217" s="2"/>
      <c r="D217" s="2"/>
      <c r="E217" s="3"/>
      <c r="F217" s="2"/>
      <c r="G217" s="2"/>
      <c r="H217" s="2"/>
      <c r="I217" s="3">
        <v>5.4</v>
      </c>
      <c r="J217" s="2"/>
      <c r="K217" s="2"/>
      <c r="L217" s="2"/>
      <c r="M217" s="2"/>
      <c r="N217" s="2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2">
        <f>I217+B217</f>
        <v>13.544</v>
      </c>
    </row>
    <row r="218" spans="1:54" s="21" customFormat="1">
      <c r="A218" s="11" t="s">
        <v>151</v>
      </c>
      <c r="B218" s="2"/>
      <c r="C218" s="2"/>
      <c r="D218" s="2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14"/>
      <c r="P218" s="14"/>
      <c r="Q218" s="14"/>
      <c r="R218" s="14"/>
      <c r="S218" s="14"/>
      <c r="T218" s="14">
        <v>6.4</v>
      </c>
      <c r="U218" s="14"/>
      <c r="V218" s="14"/>
      <c r="W218" s="14"/>
      <c r="X218" s="14"/>
      <c r="Y218" s="14"/>
      <c r="Z218" s="14"/>
      <c r="AA218" s="14"/>
      <c r="AB218" s="14">
        <v>7.3</v>
      </c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1">
        <f>6.4+7.3</f>
        <v>13.7</v>
      </c>
    </row>
    <row r="219" spans="1:54" s="21" customFormat="1">
      <c r="A219" s="11" t="s">
        <v>160</v>
      </c>
      <c r="B219" s="2"/>
      <c r="C219" s="2"/>
      <c r="D219" s="2"/>
      <c r="E219" s="3"/>
      <c r="F219" s="2"/>
      <c r="G219" s="2"/>
      <c r="H219" s="2"/>
      <c r="I219" s="2">
        <v>9</v>
      </c>
      <c r="J219" s="2"/>
      <c r="K219" s="2"/>
      <c r="L219" s="2"/>
      <c r="M219" s="2"/>
      <c r="N219" s="2"/>
      <c r="O219" s="14"/>
      <c r="P219" s="14"/>
      <c r="Q219" s="14"/>
      <c r="R219" s="14"/>
      <c r="S219" s="14"/>
      <c r="T219" s="14"/>
      <c r="U219" s="14"/>
      <c r="V219" s="14">
        <v>4.9000000000000004</v>
      </c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1">
        <v>13.9</v>
      </c>
    </row>
    <row r="220" spans="1:54" s="21" customFormat="1">
      <c r="A220" s="11" t="s">
        <v>210</v>
      </c>
      <c r="B220" s="2"/>
      <c r="C220" s="2"/>
      <c r="D220" s="2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>
        <v>13.9</v>
      </c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1">
        <v>13.9</v>
      </c>
    </row>
    <row r="221" spans="1:54" s="21" customFormat="1">
      <c r="A221" s="11" t="s">
        <v>62</v>
      </c>
      <c r="B221" s="2"/>
      <c r="C221" s="2"/>
      <c r="D221" s="2"/>
      <c r="E221" s="3"/>
      <c r="F221" s="2">
        <v>6.9</v>
      </c>
      <c r="G221" s="2"/>
      <c r="H221" s="2"/>
      <c r="I221" s="2"/>
      <c r="J221" s="2"/>
      <c r="K221" s="2"/>
      <c r="L221" s="2"/>
      <c r="M221" s="2"/>
      <c r="N221" s="2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>
        <v>7.3</v>
      </c>
      <c r="AX221" s="14"/>
      <c r="AY221" s="14"/>
      <c r="AZ221" s="14"/>
      <c r="BA221" s="14"/>
      <c r="BB221" s="11">
        <f>6.9+7.3</f>
        <v>14.2</v>
      </c>
    </row>
    <row r="222" spans="1:54" s="21" customFormat="1">
      <c r="A222" s="11" t="s">
        <v>17</v>
      </c>
      <c r="B222" s="2"/>
      <c r="C222" s="2">
        <f>68/10</f>
        <v>6.8</v>
      </c>
      <c r="D222" s="2"/>
      <c r="E222" s="3"/>
      <c r="F222" s="2"/>
      <c r="G222" s="2"/>
      <c r="H222" s="2"/>
      <c r="I222" s="2"/>
      <c r="J222" s="2"/>
      <c r="K222" s="2"/>
      <c r="L222" s="2"/>
      <c r="M222" s="2"/>
      <c r="N222" s="2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>
        <v>7.5</v>
      </c>
      <c r="BA222" s="14"/>
      <c r="BB222" s="11">
        <f>6.8+7.5</f>
        <v>14.3</v>
      </c>
    </row>
    <row r="223" spans="1:54" s="21" customFormat="1">
      <c r="A223" s="11" t="s">
        <v>225</v>
      </c>
      <c r="B223" s="2"/>
      <c r="C223" s="2"/>
      <c r="D223" s="2"/>
      <c r="E223" s="3"/>
      <c r="F223" s="2"/>
      <c r="G223" s="2"/>
      <c r="H223" s="2"/>
      <c r="I223" s="2"/>
      <c r="J223" s="2"/>
      <c r="K223" s="2"/>
      <c r="L223" s="2"/>
      <c r="M223" s="2"/>
      <c r="N223" s="2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>
        <v>14.6</v>
      </c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1">
        <v>14.6</v>
      </c>
    </row>
    <row r="224" spans="1:54" s="21" customFormat="1">
      <c r="A224" s="11" t="s">
        <v>194</v>
      </c>
      <c r="B224" s="2"/>
      <c r="C224" s="2"/>
      <c r="D224" s="2"/>
      <c r="E224" s="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>
        <v>8.1</v>
      </c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>
        <v>6.6</v>
      </c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1">
        <f>8.1+6.6</f>
        <v>14.7</v>
      </c>
    </row>
    <row r="225" spans="1:54" s="21" customFormat="1">
      <c r="A225" s="11" t="s">
        <v>115</v>
      </c>
      <c r="B225" s="2"/>
      <c r="C225" s="2"/>
      <c r="D225" s="2"/>
      <c r="E225" s="3"/>
      <c r="F225" s="2"/>
      <c r="G225" s="2"/>
      <c r="H225" s="2"/>
      <c r="I225" s="2"/>
      <c r="J225" s="2"/>
      <c r="K225" s="2"/>
      <c r="L225" s="2"/>
      <c r="M225" s="2">
        <v>5.2</v>
      </c>
      <c r="N225" s="2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>
        <v>9.6</v>
      </c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2">
        <f>5.1+9.6</f>
        <v>14.7</v>
      </c>
    </row>
    <row r="226" spans="1:54" s="21" customFormat="1">
      <c r="A226" s="11" t="s">
        <v>54</v>
      </c>
      <c r="B226" s="2"/>
      <c r="C226" s="2"/>
      <c r="D226" s="2"/>
      <c r="E226" s="3"/>
      <c r="F226" s="2">
        <v>9</v>
      </c>
      <c r="G226" s="2"/>
      <c r="H226" s="2"/>
      <c r="I226" s="2"/>
      <c r="J226" s="2"/>
      <c r="K226" s="2"/>
      <c r="L226" s="2"/>
      <c r="M226" s="2"/>
      <c r="N226" s="2"/>
      <c r="O226" s="14"/>
      <c r="P226" s="14"/>
      <c r="Q226" s="14"/>
      <c r="R226" s="14"/>
      <c r="S226" s="14">
        <v>5.7</v>
      </c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1">
        <v>14.7</v>
      </c>
    </row>
    <row r="227" spans="1:54" s="21" customFormat="1">
      <c r="A227" s="11" t="s">
        <v>38</v>
      </c>
      <c r="B227" s="2"/>
      <c r="C227" s="2"/>
      <c r="D227" s="2"/>
      <c r="E227" s="3">
        <v>8.9</v>
      </c>
      <c r="F227" s="2"/>
      <c r="G227" s="2"/>
      <c r="H227" s="2"/>
      <c r="I227" s="2"/>
      <c r="J227" s="2"/>
      <c r="K227" s="2"/>
      <c r="L227" s="2"/>
      <c r="M227" s="2"/>
      <c r="N227" s="2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>
        <v>6.1</v>
      </c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1">
        <f>8.9+6.1</f>
        <v>15</v>
      </c>
    </row>
    <row r="228" spans="1:54" s="21" customFormat="1">
      <c r="A228" s="11" t="s">
        <v>26</v>
      </c>
      <c r="B228" s="2"/>
      <c r="C228" s="2"/>
      <c r="D228" s="2">
        <v>6.4</v>
      </c>
      <c r="E228" s="3"/>
      <c r="F228" s="2"/>
      <c r="G228" s="2"/>
      <c r="H228" s="2"/>
      <c r="I228" s="2"/>
      <c r="J228" s="2"/>
      <c r="K228" s="2">
        <v>8.9</v>
      </c>
      <c r="L228" s="2"/>
      <c r="M228" s="2"/>
      <c r="N228" s="2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1">
        <f>K228+D228</f>
        <v>15.3</v>
      </c>
    </row>
    <row r="229" spans="1:54" s="21" customFormat="1">
      <c r="A229" s="11" t="s">
        <v>144</v>
      </c>
      <c r="B229" s="2"/>
      <c r="C229" s="2"/>
      <c r="D229" s="2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14"/>
      <c r="P229" s="14"/>
      <c r="Q229" s="14">
        <v>8.4</v>
      </c>
      <c r="R229" s="14"/>
      <c r="S229" s="14"/>
      <c r="T229" s="14"/>
      <c r="U229" s="14"/>
      <c r="V229" s="14"/>
      <c r="W229" s="14"/>
      <c r="X229" s="14"/>
      <c r="Y229" s="14">
        <v>7.2</v>
      </c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1">
        <f>8.4+7.2</f>
        <v>15.600000000000001</v>
      </c>
    </row>
    <row r="230" spans="1:54" s="21" customFormat="1">
      <c r="A230" s="11" t="s">
        <v>157</v>
      </c>
      <c r="B230" s="2"/>
      <c r="C230" s="2"/>
      <c r="D230" s="2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14"/>
      <c r="P230" s="14"/>
      <c r="Q230" s="14"/>
      <c r="R230" s="14"/>
      <c r="S230" s="14"/>
      <c r="T230" s="14"/>
      <c r="U230" s="14">
        <v>8.9</v>
      </c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>
        <v>7.8</v>
      </c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8">
        <f>8.9+7.8</f>
        <v>16.7</v>
      </c>
    </row>
    <row r="231" spans="1:54" s="21" customFormat="1">
      <c r="A231" s="11" t="s">
        <v>205</v>
      </c>
      <c r="B231" s="2"/>
      <c r="C231" s="2"/>
      <c r="D231" s="2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>
        <v>6.6</v>
      </c>
      <c r="AH231" s="14"/>
      <c r="AI231" s="14"/>
      <c r="AJ231" s="14"/>
      <c r="AK231" s="14"/>
      <c r="AL231" s="14"/>
      <c r="AM231" s="14"/>
      <c r="AN231" s="14"/>
      <c r="AO231" s="14">
        <v>10.4</v>
      </c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1">
        <f>6.6+10.4</f>
        <v>17</v>
      </c>
    </row>
    <row r="232" spans="1:54" s="21" customFormat="1">
      <c r="A232" s="11" t="s">
        <v>101</v>
      </c>
      <c r="B232" s="1"/>
      <c r="C232" s="2"/>
      <c r="D232" s="2"/>
      <c r="E232" s="2"/>
      <c r="F232" s="2"/>
      <c r="G232" s="2"/>
      <c r="H232" s="2"/>
      <c r="I232" s="2"/>
      <c r="J232" s="2"/>
      <c r="K232" s="2">
        <v>6.8</v>
      </c>
      <c r="L232" s="2"/>
      <c r="M232" s="2"/>
      <c r="N232" s="2"/>
      <c r="O232" s="14"/>
      <c r="P232" s="14"/>
      <c r="Q232" s="14"/>
      <c r="R232" s="14"/>
      <c r="S232" s="14"/>
      <c r="T232" s="14"/>
      <c r="U232" s="14"/>
      <c r="V232" s="14"/>
      <c r="W232" s="14">
        <v>10.4</v>
      </c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1">
        <f>K232+W232</f>
        <v>17.2</v>
      </c>
    </row>
    <row r="233" spans="1:54" s="21" customFormat="1">
      <c r="A233" s="11" t="s">
        <v>35</v>
      </c>
      <c r="B233" s="2"/>
      <c r="C233" s="2"/>
      <c r="D233" s="2"/>
      <c r="E233" s="3">
        <v>7.7</v>
      </c>
      <c r="F233" s="2"/>
      <c r="G233" s="2"/>
      <c r="H233" s="2"/>
      <c r="I233" s="2"/>
      <c r="J233" s="2"/>
      <c r="K233" s="2"/>
      <c r="L233" s="2"/>
      <c r="M233" s="2"/>
      <c r="N233" s="2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>
        <v>9.6999999999999993</v>
      </c>
      <c r="AY233" s="14"/>
      <c r="AZ233" s="14"/>
      <c r="BA233" s="14"/>
      <c r="BB233" s="11">
        <f>7.7+9.7</f>
        <v>17.399999999999999</v>
      </c>
    </row>
    <row r="234" spans="1:54" s="21" customFormat="1">
      <c r="A234" s="11" t="s">
        <v>18</v>
      </c>
      <c r="B234" s="2"/>
      <c r="C234" s="2">
        <f>102/10</f>
        <v>10.199999999999999</v>
      </c>
      <c r="D234" s="2"/>
      <c r="E234" s="3"/>
      <c r="F234" s="2"/>
      <c r="G234" s="2"/>
      <c r="H234" s="2"/>
      <c r="I234" s="2"/>
      <c r="J234" s="2"/>
      <c r="K234" s="2"/>
      <c r="L234" s="2">
        <v>7.2</v>
      </c>
      <c r="M234" s="2"/>
      <c r="N234" s="2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1">
        <f>L234+C234</f>
        <v>17.399999999999999</v>
      </c>
    </row>
    <row r="235" spans="1:54" s="21" customFormat="1">
      <c r="A235" s="11" t="s">
        <v>150</v>
      </c>
      <c r="B235" s="2"/>
      <c r="C235" s="2"/>
      <c r="D235" s="2"/>
      <c r="E235" s="3"/>
      <c r="F235" s="2"/>
      <c r="G235" s="2"/>
      <c r="H235" s="2"/>
      <c r="I235" s="2"/>
      <c r="J235" s="2"/>
      <c r="K235" s="2"/>
      <c r="L235" s="2"/>
      <c r="M235" s="2"/>
      <c r="N235" s="2"/>
      <c r="O235" s="14"/>
      <c r="P235" s="14"/>
      <c r="Q235" s="14"/>
      <c r="R235" s="14"/>
      <c r="S235" s="14"/>
      <c r="T235" s="14">
        <v>12.3</v>
      </c>
      <c r="U235" s="14"/>
      <c r="V235" s="14"/>
      <c r="W235" s="14"/>
      <c r="X235" s="14"/>
      <c r="Y235" s="14"/>
      <c r="Z235" s="14"/>
      <c r="AA235" s="14"/>
      <c r="AB235" s="14">
        <v>6.3</v>
      </c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1">
        <f>12.3+6.3</f>
        <v>18.600000000000001</v>
      </c>
    </row>
    <row r="236" spans="1:54" s="21" customFormat="1">
      <c r="A236" s="11" t="s">
        <v>40</v>
      </c>
      <c r="B236" s="2"/>
      <c r="C236" s="2"/>
      <c r="D236" s="2"/>
      <c r="E236" s="3">
        <v>10.7</v>
      </c>
      <c r="F236" s="2"/>
      <c r="G236" s="2"/>
      <c r="H236" s="2"/>
      <c r="I236" s="2"/>
      <c r="J236" s="2"/>
      <c r="K236" s="2"/>
      <c r="L236" s="2"/>
      <c r="M236" s="2"/>
      <c r="N236" s="2"/>
      <c r="O236" s="14"/>
      <c r="P236" s="14"/>
      <c r="Q236" s="14"/>
      <c r="R236" s="14"/>
      <c r="S236" s="14"/>
      <c r="T236" s="14">
        <v>8.4</v>
      </c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1">
        <f>10.7+T236</f>
        <v>19.100000000000001</v>
      </c>
    </row>
    <row r="237" spans="1:54" s="21" customFormat="1">
      <c r="A237" s="11" t="s">
        <v>104</v>
      </c>
      <c r="B237" s="1"/>
      <c r="C237" s="2"/>
      <c r="D237" s="2"/>
      <c r="E237" s="2"/>
      <c r="F237" s="2"/>
      <c r="G237" s="2"/>
      <c r="H237" s="2"/>
      <c r="I237" s="2"/>
      <c r="J237" s="2"/>
      <c r="K237" s="2">
        <v>8.1</v>
      </c>
      <c r="L237" s="2"/>
      <c r="M237" s="2"/>
      <c r="N237" s="2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>
        <f>140/12.5</f>
        <v>11.2</v>
      </c>
      <c r="AT237" s="14"/>
      <c r="AU237" s="14"/>
      <c r="AV237" s="14"/>
      <c r="AW237" s="14"/>
      <c r="AX237" s="14"/>
      <c r="AY237" s="14"/>
      <c r="AZ237" s="14"/>
      <c r="BA237" s="14"/>
      <c r="BB237" s="11">
        <f>K237+AS237</f>
        <v>19.299999999999997</v>
      </c>
    </row>
    <row r="238" spans="1:54" s="21" customFormat="1">
      <c r="A238" s="11" t="s">
        <v>55</v>
      </c>
      <c r="B238" s="2"/>
      <c r="C238" s="2"/>
      <c r="D238" s="2"/>
      <c r="E238" s="3"/>
      <c r="F238" s="2">
        <v>13.1</v>
      </c>
      <c r="G238" s="2"/>
      <c r="H238" s="2"/>
      <c r="I238" s="2"/>
      <c r="J238" s="2"/>
      <c r="K238" s="2">
        <v>7</v>
      </c>
      <c r="L238" s="2"/>
      <c r="M238" s="2"/>
      <c r="N238" s="2"/>
      <c r="O238" s="2"/>
      <c r="P238" s="2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1">
        <f>F238+K238</f>
        <v>20.100000000000001</v>
      </c>
    </row>
    <row r="239" spans="1:54" s="21" customFormat="1">
      <c r="A239" s="11" t="s">
        <v>206</v>
      </c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>
        <v>11.5</v>
      </c>
      <c r="AH239" s="14"/>
      <c r="AI239" s="14"/>
      <c r="AJ239" s="14"/>
      <c r="AK239" s="14"/>
      <c r="AL239" s="14"/>
      <c r="AM239" s="14"/>
      <c r="AN239" s="14"/>
      <c r="AO239" s="14">
        <v>9.5</v>
      </c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8">
        <f>11.5+9.5</f>
        <v>21</v>
      </c>
    </row>
    <row r="240" spans="1:54" s="21" customFormat="1">
      <c r="A240" s="11" t="s">
        <v>41</v>
      </c>
      <c r="B240" s="2"/>
      <c r="C240" s="2"/>
      <c r="D240" s="2"/>
      <c r="E240" s="3">
        <v>11</v>
      </c>
      <c r="F240" s="2"/>
      <c r="G240" s="2"/>
      <c r="H240" s="2"/>
      <c r="I240" s="2"/>
      <c r="J240" s="2"/>
      <c r="K240" s="2"/>
      <c r="L240" s="2"/>
      <c r="M240" s="2"/>
      <c r="N240" s="2"/>
      <c r="O240" s="14"/>
      <c r="P240" s="14">
        <v>11.2</v>
      </c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1">
        <f>11+11.2</f>
        <v>22.2</v>
      </c>
    </row>
    <row r="241" spans="1:54" s="21" customFormat="1">
      <c r="A241" s="11" t="s">
        <v>88</v>
      </c>
      <c r="B241" s="1"/>
      <c r="C241" s="2"/>
      <c r="D241" s="2"/>
      <c r="E241" s="2"/>
      <c r="F241" s="2"/>
      <c r="G241" s="2"/>
      <c r="H241" s="2"/>
      <c r="I241" s="2"/>
      <c r="J241" s="2">
        <v>10</v>
      </c>
      <c r="K241" s="2"/>
      <c r="L241" s="2"/>
      <c r="M241" s="2"/>
      <c r="N241" s="2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>
        <f>14.1</f>
        <v>14.1</v>
      </c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1">
        <v>24.1</v>
      </c>
    </row>
    <row r="242" spans="1:54">
      <c r="Q242" s="42"/>
      <c r="R242" s="42"/>
      <c r="S242" s="42"/>
      <c r="T242" s="42"/>
      <c r="U242" s="42"/>
    </row>
    <row r="243" spans="1:54">
      <c r="Q243" s="42"/>
      <c r="R243" s="42"/>
      <c r="S243" s="42"/>
      <c r="T243" s="42"/>
      <c r="U243" s="42"/>
    </row>
    <row r="244" spans="1:54">
      <c r="Q244" s="42"/>
      <c r="R244" s="42"/>
      <c r="S244" s="42"/>
      <c r="T244" s="42"/>
      <c r="U244" s="42"/>
    </row>
    <row r="245" spans="1:54">
      <c r="Q245" s="42"/>
      <c r="R245" s="42"/>
      <c r="S245" s="42"/>
      <c r="T245" s="42"/>
      <c r="U245" s="42"/>
    </row>
    <row r="246" spans="1:54">
      <c r="Q246" s="42"/>
      <c r="R246" s="42"/>
      <c r="S246" s="42"/>
      <c r="T246" s="42"/>
      <c r="U246" s="42"/>
    </row>
    <row r="247" spans="1:54">
      <c r="Q247" s="42"/>
      <c r="R247" s="42"/>
      <c r="S247" s="42"/>
      <c r="T247" s="42"/>
      <c r="U247" s="42"/>
    </row>
    <row r="248" spans="1:54">
      <c r="Q248" s="42"/>
      <c r="R248" s="42"/>
      <c r="S248" s="42"/>
      <c r="T248" s="42"/>
      <c r="U248" s="42"/>
    </row>
    <row r="249" spans="1:54">
      <c r="Q249" s="42"/>
      <c r="R249" s="42"/>
      <c r="S249" s="42"/>
      <c r="T249" s="42"/>
      <c r="U249" s="42"/>
    </row>
    <row r="250" spans="1:54">
      <c r="Q250" s="42"/>
      <c r="R250" s="42"/>
      <c r="S250" s="42"/>
      <c r="T250" s="42"/>
      <c r="U250" s="42"/>
    </row>
    <row r="251" spans="1:54">
      <c r="Q251" s="42"/>
      <c r="R251" s="42"/>
      <c r="S251" s="42"/>
      <c r="T251" s="42"/>
      <c r="U251" s="42"/>
    </row>
    <row r="252" spans="1:54">
      <c r="Q252" s="42"/>
      <c r="R252" s="42"/>
      <c r="S252" s="42"/>
      <c r="T252" s="42"/>
      <c r="U252" s="42"/>
    </row>
    <row r="253" spans="1:54">
      <c r="Q253" s="42"/>
      <c r="R253" s="42"/>
      <c r="S253" s="42"/>
      <c r="T253" s="42"/>
      <c r="U253" s="42"/>
    </row>
    <row r="254" spans="1:54">
      <c r="Q254" s="42"/>
      <c r="R254" s="42"/>
      <c r="S254" s="42"/>
      <c r="T254" s="42"/>
      <c r="U254" s="42"/>
    </row>
    <row r="255" spans="1:54">
      <c r="Q255" s="42"/>
      <c r="R255" s="42"/>
      <c r="S255" s="42"/>
      <c r="T255" s="42"/>
      <c r="U255" s="42"/>
    </row>
    <row r="256" spans="1:54">
      <c r="Q256" s="42"/>
      <c r="R256" s="42"/>
      <c r="S256" s="42"/>
      <c r="T256" s="42"/>
      <c r="U256" s="42"/>
    </row>
  </sheetData>
  <autoFilter ref="A9:BB87">
    <filterColumn colId="0">
      <colorFilter dxfId="1"/>
    </filterColumn>
    <sortState ref="A10:BB241">
      <sortCondition sortBy="cellColor" ref="BB9:BB241" dxfId="0"/>
    </sortState>
  </autoFilter>
  <mergeCells count="2">
    <mergeCell ref="BB7:BB8"/>
    <mergeCell ref="A1:BB6"/>
  </mergeCells>
  <phoneticPr fontId="4" type="noConversion"/>
  <pageMargins left="0.70000000000000007" right="0.70000000000000007" top="0.75000000000000011" bottom="0.75000000000000011" header="0.30000000000000004" footer="0.30000000000000004"/>
  <pageSetup paperSize="9" scale="19" fitToWidth="2" orientation="portrait" horizontalDpi="4294967292" verticalDpi="4294967292"/>
  <rowBreaks count="1" manualBreakCount="1">
    <brk id="149" max="16383" man="1"/>
  </rowBreaks>
  <colBreaks count="1" manualBreakCount="1">
    <brk id="54" max="1048575" man="1"/>
  </colBreaks>
  <drawing r:id="rId1"/>
  <extLst>
    <ext xmlns:mx="http://schemas.microsoft.com/office/mac/excel/2008/main" uri="{64002731-A6B0-56B0-2670-7721B7C09600}">
      <mx:PLV Mode="0" OnePage="0" WScale="1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 Brighenti</dc:creator>
  <cp:lastModifiedBy>Carola Brighenti</cp:lastModifiedBy>
  <cp:lastPrinted>2016-10-24T16:54:22Z</cp:lastPrinted>
  <dcterms:created xsi:type="dcterms:W3CDTF">2016-02-29T10:21:18Z</dcterms:created>
  <dcterms:modified xsi:type="dcterms:W3CDTF">2016-10-24T16:54:56Z</dcterms:modified>
</cp:coreProperties>
</file>